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3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2'!$A$6:$L$106</definedName>
    <definedName name="_xlnm._FilterDatabase" localSheetId="2" hidden="1">'Прил 3'!$A$6:$K$103</definedName>
    <definedName name="_xlnm._FilterDatabase" localSheetId="3" hidden="1">'Прил 4'!$A$7:$L$131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2'!$A$1:$L$106</definedName>
    <definedName name="_xlnm.Print_Area" localSheetId="2">'Прил 3'!$A$1:$K$103</definedName>
    <definedName name="_xlnm.Print_Area" localSheetId="3">'Прил 4'!$A$1:$L$131</definedName>
  </definedNames>
  <calcPr calcId="125725"/>
  <fileRecoveryPr autoRecover="0"/>
</workbook>
</file>

<file path=xl/calcChain.xml><?xml version="1.0" encoding="utf-8"?>
<calcChain xmlns="http://schemas.openxmlformats.org/spreadsheetml/2006/main">
  <c r="J60" i="9"/>
  <c r="L69"/>
  <c r="L68" s="1"/>
  <c r="L67" s="1"/>
  <c r="L66" s="1"/>
  <c r="K70"/>
  <c r="K69" s="1"/>
  <c r="K68" s="1"/>
  <c r="K67" s="1"/>
  <c r="K66" s="1"/>
  <c r="L70"/>
  <c r="J66"/>
  <c r="J67"/>
  <c r="J68"/>
  <c r="J69"/>
  <c r="J70"/>
  <c r="I29" i="18"/>
  <c r="K32"/>
  <c r="J33"/>
  <c r="J32" s="1"/>
  <c r="K33"/>
  <c r="I32"/>
  <c r="I33"/>
  <c r="J30" i="6"/>
  <c r="K33"/>
  <c r="L33"/>
  <c r="J33"/>
  <c r="J32" l="1"/>
  <c r="J15"/>
  <c r="J18"/>
  <c r="C27" i="1"/>
  <c r="C25"/>
  <c r="K65" i="6"/>
  <c r="K20" i="9" s="1"/>
  <c r="L65" i="6"/>
  <c r="L64" s="1"/>
  <c r="L63" s="1"/>
  <c r="L62" s="1"/>
  <c r="J65"/>
  <c r="I64" i="18" s="1"/>
  <c r="I63" s="1"/>
  <c r="I62" s="1"/>
  <c r="I61" s="1"/>
  <c r="E32" i="1"/>
  <c r="D32"/>
  <c r="C32"/>
  <c r="J94" i="9"/>
  <c r="J93" s="1"/>
  <c r="J92" s="1"/>
  <c r="J91" s="1"/>
  <c r="J95"/>
  <c r="L20"/>
  <c r="J20"/>
  <c r="J64" i="6"/>
  <c r="J63" s="1"/>
  <c r="J62" s="1"/>
  <c r="K114" i="9"/>
  <c r="K113" s="1"/>
  <c r="K112" s="1"/>
  <c r="K111" s="1"/>
  <c r="K110" s="1"/>
  <c r="K109" s="1"/>
  <c r="L114"/>
  <c r="L113" s="1"/>
  <c r="L112" s="1"/>
  <c r="L111" s="1"/>
  <c r="L110" s="1"/>
  <c r="L109" s="1"/>
  <c r="J114"/>
  <c r="J113" s="1"/>
  <c r="J112" s="1"/>
  <c r="J111" s="1"/>
  <c r="J110" s="1"/>
  <c r="J109" s="1"/>
  <c r="K64" i="18" l="1"/>
  <c r="K63" s="1"/>
  <c r="K62" s="1"/>
  <c r="K61" s="1"/>
  <c r="J64"/>
  <c r="J63" s="1"/>
  <c r="J62" s="1"/>
  <c r="J61" s="1"/>
  <c r="K64" i="6"/>
  <c r="K63" s="1"/>
  <c r="K62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75" i="18" l="1"/>
  <c r="J74" s="1"/>
  <c r="J73" s="1"/>
  <c r="J72" s="1"/>
  <c r="J71" s="1"/>
  <c r="J70" s="1"/>
  <c r="K75"/>
  <c r="K74" s="1"/>
  <c r="K73" s="1"/>
  <c r="K72" s="1"/>
  <c r="K71" s="1"/>
  <c r="K70" s="1"/>
  <c r="I75"/>
  <c r="I74" s="1"/>
  <c r="I73" s="1"/>
  <c r="I72" s="1"/>
  <c r="I71" s="1"/>
  <c r="I70" s="1"/>
  <c r="J68"/>
  <c r="J67" s="1"/>
  <c r="J66" s="1"/>
  <c r="J65" s="1"/>
  <c r="J60" s="1"/>
  <c r="K68"/>
  <c r="K67" s="1"/>
  <c r="K66" s="1"/>
  <c r="K65" s="1"/>
  <c r="K60" s="1"/>
  <c r="I68"/>
  <c r="I67" s="1"/>
  <c r="I66" s="1"/>
  <c r="I65" s="1"/>
  <c r="I60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75" i="6"/>
  <c r="K74" s="1"/>
  <c r="K73" s="1"/>
  <c r="K72" s="1"/>
  <c r="K71" s="1"/>
  <c r="L75"/>
  <c r="L74" s="1"/>
  <c r="L73" s="1"/>
  <c r="L72" s="1"/>
  <c r="L71" s="1"/>
  <c r="J75"/>
  <c r="J74" s="1"/>
  <c r="J73" s="1"/>
  <c r="J72" s="1"/>
  <c r="J71" s="1"/>
  <c r="K68"/>
  <c r="K67" s="1"/>
  <c r="K66" s="1"/>
  <c r="K61" s="1"/>
  <c r="L68"/>
  <c r="L67" s="1"/>
  <c r="L66" s="1"/>
  <c r="L61" s="1"/>
  <c r="J68"/>
  <c r="J67" s="1"/>
  <c r="J66" s="1"/>
  <c r="J61" s="1"/>
  <c r="D31" i="1" l="1"/>
  <c r="K65" i="9"/>
  <c r="K64" s="1"/>
  <c r="K63" s="1"/>
  <c r="K62" s="1"/>
  <c r="K61" s="1"/>
  <c r="K60" s="1"/>
  <c r="L65"/>
  <c r="L64" s="1"/>
  <c r="L63" s="1"/>
  <c r="L62" s="1"/>
  <c r="L61" s="1"/>
  <c r="L60" s="1"/>
  <c r="J65"/>
  <c r="J64" s="1"/>
  <c r="J63" s="1"/>
  <c r="J62" s="1"/>
  <c r="J61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1"/>
  <c r="J30" s="1"/>
  <c r="J29" s="1"/>
  <c r="K31"/>
  <c r="K30" s="1"/>
  <c r="K29" s="1"/>
  <c r="I31"/>
  <c r="I30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K17"/>
  <c r="K16" s="1"/>
  <c r="L17"/>
  <c r="L16" s="1"/>
  <c r="J17"/>
  <c r="J16" s="1"/>
  <c r="L92"/>
  <c r="K92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81" i="6" l="1"/>
  <c r="D23" i="1" l="1"/>
  <c r="E23"/>
  <c r="C23"/>
  <c r="K103" i="18"/>
  <c r="K102" s="1"/>
  <c r="K101" s="1"/>
  <c r="K100" s="1"/>
  <c r="K99" s="1"/>
  <c r="K98" s="1"/>
  <c r="K97" s="1"/>
  <c r="J103"/>
  <c r="J102" s="1"/>
  <c r="J101" s="1"/>
  <c r="J100" s="1"/>
  <c r="J99" s="1"/>
  <c r="J98" s="1"/>
  <c r="J97" s="1"/>
  <c r="L105" i="6"/>
  <c r="L104" s="1"/>
  <c r="L103" s="1"/>
  <c r="L102" s="1"/>
  <c r="L101" s="1"/>
  <c r="L100" s="1"/>
  <c r="K105"/>
  <c r="K104" l="1"/>
  <c r="K103" s="1"/>
  <c r="K102" s="1"/>
  <c r="K101" s="1"/>
  <c r="K100" s="1"/>
  <c r="K54" i="9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K23" i="18" l="1"/>
  <c r="K22" s="1"/>
  <c r="K21" s="1"/>
  <c r="K28"/>
  <c r="K27" s="1"/>
  <c r="K24" s="1"/>
  <c r="J23"/>
  <c r="J22" s="1"/>
  <c r="J21" s="1"/>
  <c r="J28"/>
  <c r="J27" s="1"/>
  <c r="J24" s="1"/>
  <c r="J80" i="6"/>
  <c r="J14"/>
  <c r="J13" s="1"/>
  <c r="J12" s="1"/>
  <c r="K81"/>
  <c r="K80" s="1"/>
  <c r="L81"/>
  <c r="L80" s="1"/>
  <c r="J89" i="18"/>
  <c r="J88" s="1"/>
  <c r="J87" s="1"/>
  <c r="J86" s="1"/>
  <c r="J85" s="1"/>
  <c r="J84" s="1"/>
  <c r="J83" s="1"/>
  <c r="K89"/>
  <c r="I89"/>
  <c r="I88" s="1"/>
  <c r="I87" s="1"/>
  <c r="I86" s="1"/>
  <c r="I85" s="1"/>
  <c r="I84" s="1"/>
  <c r="J82"/>
  <c r="J81" s="1"/>
  <c r="J80" s="1"/>
  <c r="K82"/>
  <c r="K81" s="1"/>
  <c r="K80" s="1"/>
  <c r="I82"/>
  <c r="I81" s="1"/>
  <c r="I80" s="1"/>
  <c r="J79"/>
  <c r="J78" s="1"/>
  <c r="J77" s="1"/>
  <c r="K79"/>
  <c r="K78" s="1"/>
  <c r="K77" s="1"/>
  <c r="I79"/>
  <c r="I78" s="1"/>
  <c r="I77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28"/>
  <c r="I23"/>
  <c r="J14"/>
  <c r="K14"/>
  <c r="I14"/>
  <c r="K35" i="9"/>
  <c r="L35"/>
  <c r="K90"/>
  <c r="L90"/>
  <c r="J90"/>
  <c r="K84"/>
  <c r="L84"/>
  <c r="J84"/>
  <c r="J35"/>
  <c r="K96" i="18"/>
  <c r="K95" s="1"/>
  <c r="K94" s="1"/>
  <c r="K93" s="1"/>
  <c r="K92" s="1"/>
  <c r="K91" s="1"/>
  <c r="K90" s="1"/>
  <c r="J96"/>
  <c r="J95" s="1"/>
  <c r="J94" s="1"/>
  <c r="J93" s="1"/>
  <c r="J92" s="1"/>
  <c r="J91" s="1"/>
  <c r="J90" s="1"/>
  <c r="I96"/>
  <c r="I95" s="1"/>
  <c r="I94" s="1"/>
  <c r="I93" s="1"/>
  <c r="I92" s="1"/>
  <c r="I91" s="1"/>
  <c r="I90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8"/>
  <c r="L37" s="1"/>
  <c r="K38"/>
  <c r="K37" s="1"/>
  <c r="J38"/>
  <c r="J37" s="1"/>
  <c r="J28"/>
  <c r="L44"/>
  <c r="L43" s="1"/>
  <c r="K44"/>
  <c r="K43" s="1"/>
  <c r="J44"/>
  <c r="J43" s="1"/>
  <c r="L58"/>
  <c r="K58"/>
  <c r="J58"/>
  <c r="L56"/>
  <c r="K56"/>
  <c r="K84"/>
  <c r="K83" s="1"/>
  <c r="L84"/>
  <c r="L83" s="1"/>
  <c r="J84"/>
  <c r="J83" s="1"/>
  <c r="K91"/>
  <c r="K90" s="1"/>
  <c r="L91"/>
  <c r="L90" s="1"/>
  <c r="J91"/>
  <c r="J90" s="1"/>
  <c r="J89" s="1"/>
  <c r="J88" s="1"/>
  <c r="J87" s="1"/>
  <c r="J86" s="1"/>
  <c r="K98"/>
  <c r="K97" s="1"/>
  <c r="L98"/>
  <c r="L97" s="1"/>
  <c r="J98"/>
  <c r="J97" s="1"/>
  <c r="D10" i="1"/>
  <c r="D9" s="1"/>
  <c r="E10"/>
  <c r="E9" s="1"/>
  <c r="D12"/>
  <c r="E12"/>
  <c r="D14"/>
  <c r="E14"/>
  <c r="D16"/>
  <c r="E16"/>
  <c r="C16"/>
  <c r="C14"/>
  <c r="C12"/>
  <c r="C10"/>
  <c r="C9" s="1"/>
  <c r="J20" i="18" l="1"/>
  <c r="K20"/>
  <c r="J59"/>
  <c r="K59"/>
  <c r="K76"/>
  <c r="K69" s="1"/>
  <c r="E8" i="1"/>
  <c r="D8"/>
  <c r="C8"/>
  <c r="J76" i="18"/>
  <c r="J69" s="1"/>
  <c r="I76"/>
  <c r="I69" s="1"/>
  <c r="J22" i="6"/>
  <c r="J59" i="9"/>
  <c r="J58" s="1"/>
  <c r="J57" s="1"/>
  <c r="J56" s="1"/>
  <c r="J55" s="1"/>
  <c r="J49" s="1"/>
  <c r="J25" i="6"/>
  <c r="J21" s="1"/>
  <c r="K59" i="9"/>
  <c r="K58" s="1"/>
  <c r="K57" s="1"/>
  <c r="K56" s="1"/>
  <c r="K55" s="1"/>
  <c r="K49" s="1"/>
  <c r="K25" i="6"/>
  <c r="K21" s="1"/>
  <c r="K11"/>
  <c r="K10" s="1"/>
  <c r="J11"/>
  <c r="J10" s="1"/>
  <c r="L11"/>
  <c r="L10" s="1"/>
  <c r="K88" i="18"/>
  <c r="K87" s="1"/>
  <c r="K86" s="1"/>
  <c r="K85" s="1"/>
  <c r="K84" s="1"/>
  <c r="K83" s="1"/>
  <c r="K37"/>
  <c r="K36" s="1"/>
  <c r="K35" s="1"/>
  <c r="K34" s="1"/>
  <c r="K89" i="9"/>
  <c r="K88" s="1"/>
  <c r="K85" s="1"/>
  <c r="K83"/>
  <c r="K82" s="1"/>
  <c r="K79" s="1"/>
  <c r="K48"/>
  <c r="K47" s="1"/>
  <c r="K46" s="1"/>
  <c r="K102"/>
  <c r="K101" s="1"/>
  <c r="K100" s="1"/>
  <c r="K97" s="1"/>
  <c r="L120"/>
  <c r="L119" s="1"/>
  <c r="L118" s="1"/>
  <c r="K125"/>
  <c r="K124" s="1"/>
  <c r="K123" s="1"/>
  <c r="K122" s="1"/>
  <c r="K121" s="1"/>
  <c r="L28" i="6"/>
  <c r="L25" s="1"/>
  <c r="L21" s="1"/>
  <c r="L48" i="9"/>
  <c r="L47" s="1"/>
  <c r="L46" s="1"/>
  <c r="K78"/>
  <c r="L102"/>
  <c r="L101" s="1"/>
  <c r="L100" s="1"/>
  <c r="L97" s="1"/>
  <c r="K108"/>
  <c r="K107" s="1"/>
  <c r="K106" s="1"/>
  <c r="K103" s="1"/>
  <c r="J120"/>
  <c r="J119" s="1"/>
  <c r="J118" s="1"/>
  <c r="L125"/>
  <c r="L124" s="1"/>
  <c r="L123" s="1"/>
  <c r="L122" s="1"/>
  <c r="L121" s="1"/>
  <c r="J48"/>
  <c r="J47" s="1"/>
  <c r="J46" s="1"/>
  <c r="J45" s="1"/>
  <c r="J44" s="1"/>
  <c r="J43" s="1"/>
  <c r="L78"/>
  <c r="J102"/>
  <c r="J101" s="1"/>
  <c r="J100" s="1"/>
  <c r="J97" s="1"/>
  <c r="L108"/>
  <c r="L107" s="1"/>
  <c r="L106" s="1"/>
  <c r="L103" s="1"/>
  <c r="J125"/>
  <c r="J124" s="1"/>
  <c r="J123" s="1"/>
  <c r="J122" s="1"/>
  <c r="J121" s="1"/>
  <c r="J78"/>
  <c r="J108"/>
  <c r="J107" s="1"/>
  <c r="J106" s="1"/>
  <c r="J103" s="1"/>
  <c r="K120"/>
  <c r="K119" s="1"/>
  <c r="K118" s="1"/>
  <c r="L34"/>
  <c r="L33" s="1"/>
  <c r="L30" s="1"/>
  <c r="L29" s="1"/>
  <c r="J89"/>
  <c r="J88" s="1"/>
  <c r="J85" s="1"/>
  <c r="J79" i="6"/>
  <c r="I83" i="18"/>
  <c r="I55"/>
  <c r="I54" s="1"/>
  <c r="I59"/>
  <c r="I13"/>
  <c r="I12" s="1"/>
  <c r="I11" s="1"/>
  <c r="I27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79"/>
  <c r="K79"/>
  <c r="K22"/>
  <c r="K55"/>
  <c r="K54" s="1"/>
  <c r="K53" s="1"/>
  <c r="L22"/>
  <c r="J96"/>
  <c r="J95" s="1"/>
  <c r="J94" s="1"/>
  <c r="J93" s="1"/>
  <c r="J55"/>
  <c r="J54" s="1"/>
  <c r="J53" s="1"/>
  <c r="L78"/>
  <c r="L77" s="1"/>
  <c r="L70" s="1"/>
  <c r="L36"/>
  <c r="L35" s="1"/>
  <c r="L131" i="9"/>
  <c r="L130" s="1"/>
  <c r="L129" s="1"/>
  <c r="J34"/>
  <c r="J33" s="1"/>
  <c r="L96" i="6"/>
  <c r="L95" s="1"/>
  <c r="L94" s="1"/>
  <c r="L93" s="1"/>
  <c r="K89"/>
  <c r="K88" s="1"/>
  <c r="K87" s="1"/>
  <c r="K86" s="1"/>
  <c r="L42"/>
  <c r="L41" s="1"/>
  <c r="L40" s="1"/>
  <c r="L83" i="9"/>
  <c r="L82" s="1"/>
  <c r="J36" i="6"/>
  <c r="J35" s="1"/>
  <c r="J131" i="9"/>
  <c r="J130" s="1"/>
  <c r="J129" s="1"/>
  <c r="K131"/>
  <c r="K130" s="1"/>
  <c r="K129" s="1"/>
  <c r="K36" i="6"/>
  <c r="K35" s="1"/>
  <c r="K34" i="9"/>
  <c r="K33" s="1"/>
  <c r="L89" i="6"/>
  <c r="L88" s="1"/>
  <c r="L87" s="1"/>
  <c r="L86" s="1"/>
  <c r="J78"/>
  <c r="J77" s="1"/>
  <c r="J70" s="1"/>
  <c r="K78"/>
  <c r="K77" s="1"/>
  <c r="K70" s="1"/>
  <c r="J83" i="9"/>
  <c r="J82" s="1"/>
  <c r="J42" i="6"/>
  <c r="J41" s="1"/>
  <c r="J40" s="1"/>
  <c r="K42"/>
  <c r="K41" s="1"/>
  <c r="K40" s="1"/>
  <c r="K96"/>
  <c r="K95" s="1"/>
  <c r="K94" s="1"/>
  <c r="K93" s="1"/>
  <c r="L72" i="9" l="1"/>
  <c r="L71" s="1"/>
  <c r="K72"/>
  <c r="K71" s="1"/>
  <c r="J72"/>
  <c r="L60" i="6"/>
  <c r="K60"/>
  <c r="J60"/>
  <c r="J42" i="9"/>
  <c r="I20" i="18"/>
  <c r="I19" s="1"/>
  <c r="I18" s="1"/>
  <c r="L77" i="9"/>
  <c r="L76" s="1"/>
  <c r="L75" s="1"/>
  <c r="L74" s="1"/>
  <c r="J77"/>
  <c r="J76" s="1"/>
  <c r="J73" s="1"/>
  <c r="J20" i="6"/>
  <c r="L20"/>
  <c r="L19" s="1"/>
  <c r="L9" s="1"/>
  <c r="K20"/>
  <c r="K19" s="1"/>
  <c r="K9" s="1"/>
  <c r="J10" i="18"/>
  <c r="J9" s="1"/>
  <c r="K10"/>
  <c r="K9" s="1"/>
  <c r="I10"/>
  <c r="I9" s="1"/>
  <c r="L59" i="9"/>
  <c r="L58" s="1"/>
  <c r="L57" s="1"/>
  <c r="L56" s="1"/>
  <c r="L55" s="1"/>
  <c r="L49" s="1"/>
  <c r="K105"/>
  <c r="K104" s="1"/>
  <c r="L115"/>
  <c r="J99"/>
  <c r="J98" s="1"/>
  <c r="L52" i="6"/>
  <c r="L51" s="1"/>
  <c r="L105" i="9"/>
  <c r="L104" s="1"/>
  <c r="J115"/>
  <c r="K115"/>
  <c r="K52" i="6"/>
  <c r="K51" s="1"/>
  <c r="K87" i="9"/>
  <c r="K86" s="1"/>
  <c r="K99"/>
  <c r="K98" s="1"/>
  <c r="K81"/>
  <c r="K80" s="1"/>
  <c r="J87"/>
  <c r="J86" s="1"/>
  <c r="L99"/>
  <c r="L98" s="1"/>
  <c r="J105"/>
  <c r="J104" s="1"/>
  <c r="L32"/>
  <c r="L31" s="1"/>
  <c r="K30"/>
  <c r="K29" s="1"/>
  <c r="K32"/>
  <c r="K31" s="1"/>
  <c r="K126"/>
  <c r="K128"/>
  <c r="K127" s="1"/>
  <c r="J30"/>
  <c r="J29" s="1"/>
  <c r="J32"/>
  <c r="J31" s="1"/>
  <c r="J126"/>
  <c r="J128"/>
  <c r="J127" s="1"/>
  <c r="L126"/>
  <c r="L128"/>
  <c r="L127" s="1"/>
  <c r="K117"/>
  <c r="K116" s="1"/>
  <c r="L117"/>
  <c r="L116" s="1"/>
  <c r="J117"/>
  <c r="J116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I8" i="18" l="1"/>
  <c r="I7" s="1"/>
  <c r="J8"/>
  <c r="K8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K7" i="18"/>
  <c r="J7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<sst xmlns="http://schemas.openxmlformats.org/spreadsheetml/2006/main" count="1887" uniqueCount="231">
  <si>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</si>
  <si>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</si>
  <si>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</si>
  <si>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</si>
  <si>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</si>
  <si>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</si>
  <si>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</si>
  <si>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</si>
  <si>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</si>
  <si>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</si>
  <si>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</si>
  <si>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</si>
  <si>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</si>
  <si>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</si>
  <si>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</si>
  <si>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</si>
  <si>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</si>
  <si>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</si>
  <si>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</si>
  <si>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</si>
  <si>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</si>
  <si>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</si>
  <si>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</si>
  <si>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</si>
  <si>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</si>
  <si>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</si>
  <si>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</si>
  <si>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</si>
  <si>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</si>
  <si>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</si>
  <si>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</si>
  <si>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</si>
  <si>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</si>
  <si>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</si>
  <si>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</si>
  <si>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</si>
  <si>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</si>
  <si>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</si>
  <si>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</si>
  <si>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</si>
  <si>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</si>
  <si>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</si>
  <si>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</si>
  <si>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</si>
  <si>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</si>
  <si>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</si>
  <si>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</si>
  <si>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</si>
  <si>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</si>
  <si>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</si>
  <si>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</si>
  <si>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</si>
  <si>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</si>
  <si>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</si>
  <si>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</si>
  <si>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</si>
  <si>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</si>
  <si>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</si>
  <si>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</si>
  <si>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</si>
  <si>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</si>
  <si>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</si>
  <si>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</si>
  <si>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</si>
  <si>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</si>
  <si>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</si>
  <si>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</si>
  <si>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</si>
  <si>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</si>
  <si>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</si>
  <si>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</si>
  <si>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</si>
  <si>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</si>
  <si>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</si>
  <si>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</si>
  <si>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</si>
  <si>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</si>
  <si>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</si>
  <si>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</si>
  <si>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</si>
  <si>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</si>
  <si>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</si>
  <si>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</si>
  <si>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</si>
  <si>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</si>
  <si>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</si>
  <si>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</si>
  <si>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</si>
  <si>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</si>
  <si>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</si>
  <si>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</si>
  <si>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</si>
  <si>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</si>
  <si>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</si>
  <si>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</si>
  <si>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</si>
  <si>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</si>
  <si>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</si>
  <si>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</si>
  <si>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</si>
  <si>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</si>
  <si>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</si>
  <si>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</si>
  <si>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</si>
  <si>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</si>
  <si>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</si>
  <si>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</si>
  <si>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</si>
  <si>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</si>
  <si>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</si>
  <si>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</si>
  <si>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</si>
  <si>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</si>
  <si>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</si>
  <si>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</si>
  <si>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</si>
  <si>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</si>
  <si>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</si>
  <si>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</si>
  <si>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</si>
  <si>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</si>
  <si>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</si>
  <si>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</si>
  <si>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</si>
  <si>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</si>
  <si>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</si>
  <si>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</si>
  <si>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</si>
  <si>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</si>
  <si>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</si>
  <si>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</si>
  <si>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</si>
  <si>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</si>
  <si>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</si>
  <si>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</si>
  <si>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</si>
  <si>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</si>
  <si>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</si>
  <si>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</si>
  <si>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</si>
  <si>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</si>
  <si>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</si>
  <si>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</si>
  <si>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</si>
  <si>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</si>
  <si>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</si>
  <si>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</si>
  <si>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</si>
  <si>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</si>
  <si>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</si>
  <si>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</si>
  <si>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</si>
  <si>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</si>
  <si>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</si>
  <si>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</si>
  <si>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</si>
  <si>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</si>
  <si>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</si>
  <si>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</si>
  <si>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</si>
  <si>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</si>
  <si>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</si>
  <si>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</si>
  <si>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</si>
  <si>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</si>
  <si>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</si>
  <si>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</si>
  <si>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</si>
  <si>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Условно утверждаемые расходы</t>
  </si>
  <si>
    <t>99</t>
  </si>
  <si>
    <t>41990</t>
  </si>
  <si>
    <t>2023 год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</si>
  <si>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</si>
  <si>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</si>
  <si>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</si>
  <si>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</si>
  <si>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</si>
  <si>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</si>
  <si>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</si>
  <si>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</si>
  <si>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</si>
  <si>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</si>
  <si>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</si>
  <si>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</si>
  <si>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</si>
  <si>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</si>
  <si>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</si>
  <si>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</si>
  <si>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</si>
  <si>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</si>
  <si>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</si>
  <si>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</si>
  <si>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</si>
  <si>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</si>
  <si>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</si>
  <si>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</si>
  <si>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</si>
  <si>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</si>
  <si>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</si>
  <si>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</si>
  <si>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</si>
  <si>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</si>
  <si>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</si>
  <si>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</si>
  <si>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2023 ГОД И НА ПЛАНОВЫЙ ПЕРИОД 2024 И 2025 ГОДОВ 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</si>
  <si>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</si>
  <si>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</si>
  <si>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</si>
  <si>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</si>
  <si>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</si>
  <si>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</si>
  <si>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</si>
  <si>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НА ПЛАНОВЫЙ ПЕРИОД 2024 И 2025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</si>
  <si>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</si>
  <si>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</si>
  <si>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2023 год и на плановый период 2024 и 2025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</si>
  <si>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2023 ГОД И НА ПЛАНОВЫЙ ПЕРИОД 2024 И 2025 ГОДОВ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</si>
  <si>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</si>
  <si>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</si>
  <si>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</si>
  <si>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</si>
  <si>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</si>
  <si>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</si>
  <si>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</si>
  <si>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</si>
  <si>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</si>
  <si>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+200</t>
  </si>
  <si>
    <t>+102,02</t>
  </si>
  <si>
    <t>-2,02</t>
  </si>
  <si>
    <t>+96,4</t>
  </si>
  <si>
    <t>+3,6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</si>
</sst>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19" zoomScaleNormal="75" zoomScaleSheetLayoutView="100" workbookViewId="0">
      <selection activeCell="F28" sqref="F28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5" customWidth="1"/>
    <col min="7" max="8" width="8.5703125" style="247"/>
    <col min="9" max="16384" width="8.5703125" style="16"/>
  </cols>
  <sheetData>
    <row r="1" spans="1:5" ht="114" customHeight="1">
      <c r="A1" s="130"/>
      <c r="B1" s="130"/>
      <c r="C1" s="251" t="s">
        <v>199</v>
      </c>
      <c r="D1" s="251"/>
      <c r="E1" s="251"/>
    </row>
    <row r="2" spans="1:5" ht="37.5" customHeight="1">
      <c r="A2" s="257" t="s">
        <v>156</v>
      </c>
      <c r="B2" s="257"/>
      <c r="C2" s="257"/>
      <c r="D2" s="257"/>
      <c r="E2" s="257"/>
    </row>
    <row r="3" spans="1:5">
      <c r="A3" s="130"/>
      <c r="B3" s="130"/>
      <c r="C3" s="258" t="s">
        <v>0</v>
      </c>
      <c r="D3" s="258"/>
      <c r="E3" s="258"/>
    </row>
    <row r="4" spans="1:5" ht="21" customHeight="1">
      <c r="A4" s="253" t="s">
        <v>1</v>
      </c>
      <c r="B4" s="255" t="s">
        <v>2</v>
      </c>
      <c r="C4" s="252" t="s">
        <v>3</v>
      </c>
      <c r="D4" s="252"/>
      <c r="E4" s="252"/>
    </row>
    <row r="5" spans="1:5">
      <c r="A5" s="254"/>
      <c r="B5" s="256"/>
      <c r="C5" s="212" t="s">
        <v>171</v>
      </c>
      <c r="D5" s="212" t="s">
        <v>192</v>
      </c>
      <c r="E5" s="211" t="s">
        <v>196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191</v>
      </c>
      <c r="C7" s="19">
        <f>SUM(C8+C22)</f>
        <v>1934.1</v>
      </c>
      <c r="D7" s="19">
        <f>SUM(D8+D22)</f>
        <v>1274.5999999999999</v>
      </c>
      <c r="E7" s="19">
        <f>SUM(E8+E22)</f>
        <v>1281.5999999999999</v>
      </c>
    </row>
    <row r="8" spans="1:5">
      <c r="A8" s="20" t="s">
        <v>68</v>
      </c>
      <c r="B8" s="18" t="s">
        <v>73</v>
      </c>
      <c r="C8" s="21">
        <f>C9+C12+C14+C16+C19</f>
        <v>663.19999999999993</v>
      </c>
      <c r="D8" s="21">
        <f t="shared" ref="D8:E8" si="0">D9+D12+D14+D16+D19</f>
        <v>668.80000000000007</v>
      </c>
      <c r="E8" s="21">
        <f t="shared" si="0"/>
        <v>675.2</v>
      </c>
    </row>
    <row r="9" spans="1:5">
      <c r="A9" s="20" t="s">
        <v>69</v>
      </c>
      <c r="B9" s="18" t="s">
        <v>4</v>
      </c>
      <c r="C9" s="21">
        <f t="shared" ref="C9:E10" si="1">SUM(C10)</f>
        <v>2.6</v>
      </c>
      <c r="D9" s="21">
        <f t="shared" si="1"/>
        <v>2.8</v>
      </c>
      <c r="E9" s="21">
        <f t="shared" si="1"/>
        <v>3</v>
      </c>
    </row>
    <row r="10" spans="1:5">
      <c r="A10" s="20" t="s">
        <v>5</v>
      </c>
      <c r="B10" s="18" t="s">
        <v>6</v>
      </c>
      <c r="C10" s="201">
        <f t="shared" si="1"/>
        <v>2.6</v>
      </c>
      <c r="D10" s="201">
        <f t="shared" si="1"/>
        <v>2.8</v>
      </c>
      <c r="E10" s="201">
        <f t="shared" si="1"/>
        <v>3</v>
      </c>
    </row>
    <row r="11" spans="1:5" ht="63">
      <c r="A11" s="22" t="s">
        <v>74</v>
      </c>
      <c r="B11" s="7" t="s">
        <v>193</v>
      </c>
      <c r="C11" s="197">
        <v>2.6</v>
      </c>
      <c r="D11" s="202">
        <v>2.8</v>
      </c>
      <c r="E11" s="199">
        <v>3</v>
      </c>
    </row>
    <row r="12" spans="1:5" ht="17.25" customHeight="1">
      <c r="A12" s="20" t="s">
        <v>70</v>
      </c>
      <c r="B12" s="18" t="s">
        <v>7</v>
      </c>
      <c r="C12" s="21">
        <f>SUM(C13)</f>
        <v>161.1</v>
      </c>
      <c r="D12" s="21">
        <f>SUM(D13)</f>
        <v>162</v>
      </c>
      <c r="E12" s="21">
        <f>SUM(E13)</f>
        <v>163.80000000000001</v>
      </c>
    </row>
    <row r="13" spans="1:5" ht="24" customHeight="1">
      <c r="A13" s="22" t="s">
        <v>75</v>
      </c>
      <c r="B13" s="7" t="s">
        <v>8</v>
      </c>
      <c r="C13" s="197">
        <v>161.1</v>
      </c>
      <c r="D13" s="197">
        <v>162</v>
      </c>
      <c r="E13" s="198">
        <v>163.80000000000001</v>
      </c>
    </row>
    <row r="14" spans="1:5">
      <c r="A14" s="20" t="s">
        <v>71</v>
      </c>
      <c r="B14" s="18" t="s">
        <v>76</v>
      </c>
      <c r="C14" s="21">
        <f>SUM(C15)</f>
        <v>44</v>
      </c>
      <c r="D14" s="21">
        <f>SUM(D15)</f>
        <v>45</v>
      </c>
      <c r="E14" s="21">
        <f>SUM(E15)</f>
        <v>46</v>
      </c>
    </row>
    <row r="15" spans="1:5" ht="33" customHeight="1">
      <c r="A15" s="22" t="s">
        <v>77</v>
      </c>
      <c r="B15" s="23" t="s">
        <v>78</v>
      </c>
      <c r="C15" s="197">
        <v>44</v>
      </c>
      <c r="D15" s="199">
        <v>45</v>
      </c>
      <c r="E15" s="200">
        <v>46</v>
      </c>
    </row>
    <row r="16" spans="1:5">
      <c r="A16" s="20" t="s">
        <v>72</v>
      </c>
      <c r="B16" s="3" t="s">
        <v>9</v>
      </c>
      <c r="C16" s="21">
        <f>SUM(C17+C18)</f>
        <v>422.4</v>
      </c>
      <c r="D16" s="21">
        <f>SUM(D17+D18)</f>
        <v>424.4</v>
      </c>
      <c r="E16" s="21">
        <f>SUM(E17+E18)</f>
        <v>426.4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270.39999999999998</v>
      </c>
      <c r="D18" s="199">
        <v>272.39999999999998</v>
      </c>
      <c r="E18" s="200">
        <v>274.39999999999998</v>
      </c>
      <c r="F18" s="246"/>
      <c r="G18" s="248"/>
      <c r="H18" s="248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34.6</v>
      </c>
      <c r="E19" s="21">
        <f t="shared" si="2"/>
        <v>36</v>
      </c>
      <c r="F19" s="246"/>
      <c r="G19" s="248"/>
      <c r="H19" s="248"/>
    </row>
    <row r="20" spans="1:8" ht="63">
      <c r="A20" s="22" t="s">
        <v>194</v>
      </c>
      <c r="B20" s="23" t="s">
        <v>195</v>
      </c>
      <c r="C20" s="197">
        <v>17.2</v>
      </c>
      <c r="D20" s="199">
        <v>18</v>
      </c>
      <c r="E20" s="200">
        <v>18.7</v>
      </c>
    </row>
    <row r="21" spans="1:8" ht="63">
      <c r="A21" s="22" t="s">
        <v>157</v>
      </c>
      <c r="B21" s="23" t="s">
        <v>175</v>
      </c>
      <c r="C21" s="197">
        <v>15.9</v>
      </c>
      <c r="D21" s="199">
        <v>16.600000000000001</v>
      </c>
      <c r="E21" s="200">
        <v>17.3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1270.9000000000001</v>
      </c>
      <c r="D22" s="21">
        <f t="shared" ref="D22:E22" si="3">D23+D26+D28+D31</f>
        <v>605.79999999999995</v>
      </c>
      <c r="E22" s="21">
        <f t="shared" si="3"/>
        <v>606.4</v>
      </c>
    </row>
    <row r="23" spans="1:8" ht="17.25" customHeight="1">
      <c r="A23" s="20" t="s">
        <v>163</v>
      </c>
      <c r="B23" s="27" t="s">
        <v>164</v>
      </c>
      <c r="C23" s="21">
        <f>C24+C25</f>
        <v>366.9</v>
      </c>
      <c r="D23" s="21">
        <f t="shared" ref="D23:E23" si="4">D24+D25</f>
        <v>161.69999999999999</v>
      </c>
      <c r="E23" s="21">
        <f t="shared" si="4"/>
        <v>134.4</v>
      </c>
    </row>
    <row r="24" spans="1:8" ht="31.5" customHeight="1">
      <c r="A24" s="22" t="s">
        <v>165</v>
      </c>
      <c r="B24" s="25" t="s">
        <v>131</v>
      </c>
      <c r="C24" s="200">
        <v>157.6</v>
      </c>
      <c r="D24" s="200">
        <v>161.69999999999999</v>
      </c>
      <c r="E24" s="200">
        <v>134.4</v>
      </c>
    </row>
    <row r="25" spans="1:8" ht="31.5" customHeight="1">
      <c r="A25" s="22" t="s">
        <v>173</v>
      </c>
      <c r="B25" s="11" t="s">
        <v>174</v>
      </c>
      <c r="C25" s="197">
        <f>209+0.3</f>
        <v>209.3</v>
      </c>
      <c r="D25" s="199">
        <v>0</v>
      </c>
      <c r="E25" s="200">
        <v>0</v>
      </c>
    </row>
    <row r="26" spans="1:8" ht="31.5" customHeight="1">
      <c r="A26" s="20" t="s">
        <v>200</v>
      </c>
      <c r="B26" s="28" t="s">
        <v>201</v>
      </c>
      <c r="C26" s="216">
        <f>C27</f>
        <v>450</v>
      </c>
      <c r="D26" s="216">
        <f t="shared" ref="D26:E26" si="5">D27</f>
        <v>0</v>
      </c>
      <c r="E26" s="216">
        <f t="shared" si="5"/>
        <v>0</v>
      </c>
    </row>
    <row r="27" spans="1:8" ht="31.5" customHeight="1">
      <c r="A27" s="22" t="s">
        <v>202</v>
      </c>
      <c r="B27" s="25" t="s">
        <v>203</v>
      </c>
      <c r="C27" s="214">
        <f>250+200</f>
        <v>450</v>
      </c>
      <c r="D27" s="215">
        <v>0</v>
      </c>
      <c r="E27" s="215">
        <v>0</v>
      </c>
      <c r="F27" s="245" t="s">
        <v>226</v>
      </c>
    </row>
    <row r="28" spans="1:8">
      <c r="A28" s="20" t="s">
        <v>85</v>
      </c>
      <c r="B28" s="28" t="s">
        <v>86</v>
      </c>
      <c r="C28" s="21">
        <f>SUM(C29+C30)</f>
        <v>109.5</v>
      </c>
      <c r="D28" s="21">
        <f>SUM(D29+D30)</f>
        <v>114.7</v>
      </c>
      <c r="E28" s="21">
        <f>SUM(E29+E30)</f>
        <v>119</v>
      </c>
    </row>
    <row r="29" spans="1:8" ht="94.5">
      <c r="A29" s="22" t="s">
        <v>158</v>
      </c>
      <c r="B29" s="86" t="s">
        <v>153</v>
      </c>
      <c r="C29" s="8">
        <v>0.2</v>
      </c>
      <c r="D29" s="8">
        <v>0.3</v>
      </c>
      <c r="E29" s="8">
        <v>0.3</v>
      </c>
    </row>
    <row r="30" spans="1:8" ht="33" customHeight="1">
      <c r="A30" s="22" t="s">
        <v>159</v>
      </c>
      <c r="B30" s="7" t="s">
        <v>87</v>
      </c>
      <c r="C30" s="29">
        <v>109.3</v>
      </c>
      <c r="D30" s="29">
        <v>114.4</v>
      </c>
      <c r="E30" s="29">
        <v>118.7</v>
      </c>
    </row>
    <row r="31" spans="1:8" ht="21" customHeight="1">
      <c r="A31" s="20" t="s">
        <v>198</v>
      </c>
      <c r="B31" s="18" t="s">
        <v>88</v>
      </c>
      <c r="C31" s="19">
        <f>SUM(C32)</f>
        <v>344.5</v>
      </c>
      <c r="D31" s="19">
        <f>SUM(D32)</f>
        <v>329.4</v>
      </c>
      <c r="E31" s="19">
        <f>SUM(E32)</f>
        <v>353</v>
      </c>
    </row>
    <row r="32" spans="1:8" ht="66" customHeight="1">
      <c r="A32" s="22" t="s">
        <v>197</v>
      </c>
      <c r="B32" s="25" t="s">
        <v>89</v>
      </c>
      <c r="C32" s="8">
        <f>267.3+30+47.2</f>
        <v>344.5</v>
      </c>
      <c r="D32" s="8">
        <f>283.4+30+16</f>
        <v>329.4</v>
      </c>
      <c r="E32" s="8">
        <f>294.8+30+28.2</f>
        <v>353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06"/>
  <sheetViews>
    <sheetView view="pageBreakPreview" topLeftCell="A19" zoomScale="90" zoomScaleNormal="75" zoomScaleSheetLayoutView="90" workbookViewId="0">
      <selection activeCell="J31" sqref="J31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9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1" t="s">
        <v>205</v>
      </c>
      <c r="K1" s="251"/>
      <c r="L1" s="251"/>
    </row>
    <row r="2" spans="1:13" ht="57.75" customHeight="1">
      <c r="A2" s="260" t="s">
        <v>204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181</v>
      </c>
    </row>
    <row r="4" spans="1:13">
      <c r="A4" s="259" t="s">
        <v>12</v>
      </c>
      <c r="B4" s="259" t="s">
        <v>21</v>
      </c>
      <c r="C4" s="259" t="s">
        <v>13</v>
      </c>
      <c r="D4" s="259" t="s">
        <v>183</v>
      </c>
      <c r="E4" s="259" t="s">
        <v>184</v>
      </c>
      <c r="F4" s="259"/>
      <c r="G4" s="259"/>
      <c r="H4" s="259"/>
      <c r="I4" s="259" t="s">
        <v>185</v>
      </c>
      <c r="J4" s="259" t="s">
        <v>64</v>
      </c>
      <c r="K4" s="259"/>
      <c r="L4" s="259"/>
    </row>
    <row r="5" spans="1:13">
      <c r="A5" s="259" t="s">
        <v>186</v>
      </c>
      <c r="B5" s="259" t="s">
        <v>186</v>
      </c>
      <c r="C5" s="259" t="s">
        <v>186</v>
      </c>
      <c r="D5" s="259" t="s">
        <v>186</v>
      </c>
      <c r="E5" s="259" t="s">
        <v>186</v>
      </c>
      <c r="F5" s="259"/>
      <c r="G5" s="259"/>
      <c r="H5" s="259"/>
      <c r="I5" s="259" t="s">
        <v>186</v>
      </c>
      <c r="J5" s="213" t="s">
        <v>171</v>
      </c>
      <c r="K5" s="213" t="s">
        <v>192</v>
      </c>
      <c r="L5" s="213" t="s">
        <v>196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1913.3249999999998</v>
      </c>
      <c r="K7" s="138">
        <f>K8</f>
        <v>1243.3999999999999</v>
      </c>
      <c r="L7" s="138">
        <f t="shared" ref="L7" si="0">L8</f>
        <v>1240</v>
      </c>
      <c r="M7" s="250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J9+J51+J60+J70+J86+J93</f>
        <v>1913.3249999999998</v>
      </c>
      <c r="K8" s="138">
        <f>K9+K51+K60+K70+K86+K93+K105</f>
        <v>1243.3999999999999</v>
      </c>
      <c r="L8" s="138">
        <f>L9+L51+L60+L70+L86+L93+L105</f>
        <v>1240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1220.325</v>
      </c>
      <c r="K9" s="138">
        <f>K10+K19+K40+K46</f>
        <v>620.20000000000005</v>
      </c>
      <c r="L9" s="138">
        <f>L10+L19+L40+L46</f>
        <v>585.1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537.125</v>
      </c>
      <c r="K10" s="142">
        <f t="shared" ref="K10:L14" si="1">K11</f>
        <v>258.3</v>
      </c>
      <c r="L10" s="142">
        <f t="shared" si="1"/>
        <v>256.2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537.125</v>
      </c>
      <c r="K11" s="143">
        <f t="shared" si="1"/>
        <v>258.3</v>
      </c>
      <c r="L11" s="143">
        <f t="shared" si="1"/>
        <v>256.2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537.125</v>
      </c>
      <c r="K12" s="143">
        <f t="shared" si="1"/>
        <v>258.3</v>
      </c>
      <c r="L12" s="143">
        <f t="shared" si="1"/>
        <v>256.2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366.08000000000004</v>
      </c>
      <c r="K13" s="143">
        <f t="shared" si="1"/>
        <v>258.3</v>
      </c>
      <c r="L13" s="143">
        <f t="shared" si="1"/>
        <v>256.2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366.08000000000004</v>
      </c>
      <c r="K14" s="143">
        <f t="shared" si="1"/>
        <v>258.3</v>
      </c>
      <c r="L14" s="143">
        <f t="shared" si="1"/>
        <v>256.2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367.8+0.3-2.02</f>
        <v>366.08000000000004</v>
      </c>
      <c r="K15" s="143">
        <v>258.3</v>
      </c>
      <c r="L15" s="143">
        <v>256.2</v>
      </c>
      <c r="M15" s="249" t="s">
        <v>228</v>
      </c>
    </row>
    <row r="16" spans="1:13" ht="33" customHeight="1">
      <c r="A16" s="7" t="s">
        <v>206</v>
      </c>
      <c r="B16" s="94">
        <v>910</v>
      </c>
      <c r="C16" s="217" t="s">
        <v>16</v>
      </c>
      <c r="D16" s="217" t="s">
        <v>27</v>
      </c>
      <c r="E16" s="217" t="s">
        <v>33</v>
      </c>
      <c r="F16" s="217" t="s">
        <v>23</v>
      </c>
      <c r="G16" s="217" t="s">
        <v>36</v>
      </c>
      <c r="H16" s="217" t="s">
        <v>207</v>
      </c>
      <c r="I16" s="218"/>
      <c r="J16" s="143">
        <f>J17</f>
        <v>171.04500000000002</v>
      </c>
      <c r="K16" s="143">
        <f t="shared" ref="K16:L17" si="2">K17</f>
        <v>0</v>
      </c>
      <c r="L16" s="143">
        <f t="shared" si="2"/>
        <v>0</v>
      </c>
    </row>
    <row r="17" spans="1:13" ht="34.5" customHeight="1">
      <c r="A17" s="219" t="s">
        <v>101</v>
      </c>
      <c r="B17" s="94">
        <v>910</v>
      </c>
      <c r="C17" s="217" t="s">
        <v>16</v>
      </c>
      <c r="D17" s="217" t="s">
        <v>27</v>
      </c>
      <c r="E17" s="217" t="s">
        <v>33</v>
      </c>
      <c r="F17" s="217" t="s">
        <v>23</v>
      </c>
      <c r="G17" s="217" t="s">
        <v>36</v>
      </c>
      <c r="H17" s="217" t="s">
        <v>207</v>
      </c>
      <c r="I17" s="218" t="s">
        <v>103</v>
      </c>
      <c r="J17" s="143">
        <f>J18</f>
        <v>171.04500000000002</v>
      </c>
      <c r="K17" s="143">
        <f t="shared" si="2"/>
        <v>0</v>
      </c>
      <c r="L17" s="143">
        <f t="shared" si="2"/>
        <v>0</v>
      </c>
    </row>
    <row r="18" spans="1:13" ht="21.75" customHeight="1">
      <c r="A18" s="219" t="s">
        <v>102</v>
      </c>
      <c r="B18" s="94">
        <v>910</v>
      </c>
      <c r="C18" s="217" t="s">
        <v>16</v>
      </c>
      <c r="D18" s="217" t="s">
        <v>27</v>
      </c>
      <c r="E18" s="217" t="s">
        <v>33</v>
      </c>
      <c r="F18" s="217" t="s">
        <v>23</v>
      </c>
      <c r="G18" s="217" t="s">
        <v>36</v>
      </c>
      <c r="H18" s="217" t="s">
        <v>207</v>
      </c>
      <c r="I18" s="218" t="s">
        <v>104</v>
      </c>
      <c r="J18" s="143">
        <f>69.025+102.02</f>
        <v>171.04500000000002</v>
      </c>
      <c r="K18" s="143">
        <v>0</v>
      </c>
      <c r="L18" s="143">
        <v>0</v>
      </c>
      <c r="M18" s="249" t="s">
        <v>227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677.7</v>
      </c>
      <c r="K19" s="142">
        <f>K20+K35</f>
        <v>356.40000000000003</v>
      </c>
      <c r="L19" s="142">
        <f>L20+L35</f>
        <v>323.40000000000003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677.5</v>
      </c>
      <c r="K20" s="143">
        <f>K21</f>
        <v>356.1</v>
      </c>
      <c r="L20" s="143">
        <f>L21</f>
        <v>323.10000000000002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677.5</v>
      </c>
      <c r="K21" s="143">
        <f t="shared" ref="K21:L21" si="3">K23+K25</f>
        <v>356.1</v>
      </c>
      <c r="L21" s="143">
        <f t="shared" si="3"/>
        <v>323.10000000000002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148.80000000000001</v>
      </c>
      <c r="K22" s="143">
        <f t="shared" si="4"/>
        <v>271.2</v>
      </c>
      <c r="L22" s="143">
        <f t="shared" si="4"/>
        <v>230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148.80000000000001</v>
      </c>
      <c r="K23" s="143">
        <f t="shared" si="4"/>
        <v>271.2</v>
      </c>
      <c r="L23" s="143">
        <f t="shared" si="4"/>
        <v>230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148.80000000000001</v>
      </c>
      <c r="K24" s="143">
        <v>271.2</v>
      </c>
      <c r="L24" s="143">
        <v>230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245.2</v>
      </c>
      <c r="K25" s="143">
        <f t="shared" ref="K25:L25" si="5">K28+K26</f>
        <v>84.9</v>
      </c>
      <c r="L25" s="143">
        <f t="shared" si="5"/>
        <v>93.1</v>
      </c>
    </row>
    <row r="26" spans="1:13" ht="22.5" customHeight="1">
      <c r="A26" s="95" t="s">
        <v>97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99</v>
      </c>
      <c r="J26" s="143">
        <f>J27</f>
        <v>217.6</v>
      </c>
      <c r="K26" s="143">
        <f t="shared" ref="K26:L26" si="6">K27</f>
        <v>62.5</v>
      </c>
      <c r="L26" s="143">
        <f t="shared" si="6"/>
        <v>70.7</v>
      </c>
    </row>
    <row r="27" spans="1:13" ht="31.5">
      <c r="A27" s="95" t="s">
        <v>98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100</v>
      </c>
      <c r="J27" s="143">
        <v>217.6</v>
      </c>
      <c r="K27" s="143">
        <v>62.5</v>
      </c>
      <c r="L27" s="143">
        <v>70.7</v>
      </c>
    </row>
    <row r="28" spans="1:13" s="37" customFormat="1">
      <c r="A28" s="93" t="s">
        <v>105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106</v>
      </c>
      <c r="J28" s="41">
        <f>J29</f>
        <v>27.6</v>
      </c>
      <c r="K28" s="41">
        <f>K29</f>
        <v>22.4</v>
      </c>
      <c r="L28" s="41">
        <f>L29</f>
        <v>22.4</v>
      </c>
      <c r="M28" s="250"/>
    </row>
    <row r="29" spans="1:13" s="37" customFormat="1">
      <c r="A29" s="93" t="s">
        <v>107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108</v>
      </c>
      <c r="J29" s="41">
        <v>27.6</v>
      </c>
      <c r="K29" s="41">
        <v>22.4</v>
      </c>
      <c r="L29" s="41">
        <v>22.4</v>
      </c>
      <c r="M29" s="250"/>
    </row>
    <row r="30" spans="1:13" s="37" customFormat="1" ht="47.25">
      <c r="A30" s="7" t="s">
        <v>206</v>
      </c>
      <c r="B30" s="94">
        <v>910</v>
      </c>
      <c r="C30" s="220" t="s">
        <v>16</v>
      </c>
      <c r="D30" s="220" t="s">
        <v>17</v>
      </c>
      <c r="E30" s="218" t="s">
        <v>33</v>
      </c>
      <c r="F30" s="217" t="s">
        <v>24</v>
      </c>
      <c r="G30" s="217" t="s">
        <v>36</v>
      </c>
      <c r="H30" s="217" t="s">
        <v>207</v>
      </c>
      <c r="I30" s="221"/>
      <c r="J30" s="41">
        <f>J31+J33</f>
        <v>283.5</v>
      </c>
      <c r="K30" s="41">
        <f t="shared" ref="K30:L31" si="7">K31</f>
        <v>0</v>
      </c>
      <c r="L30" s="41">
        <f t="shared" si="7"/>
        <v>0</v>
      </c>
      <c r="M30" s="250"/>
    </row>
    <row r="31" spans="1:13" s="37" customFormat="1" ht="47.25">
      <c r="A31" s="219" t="s">
        <v>101</v>
      </c>
      <c r="B31" s="94">
        <v>910</v>
      </c>
      <c r="C31" s="220" t="s">
        <v>16</v>
      </c>
      <c r="D31" s="220" t="s">
        <v>17</v>
      </c>
      <c r="E31" s="218" t="s">
        <v>33</v>
      </c>
      <c r="F31" s="217" t="s">
        <v>24</v>
      </c>
      <c r="G31" s="217" t="s">
        <v>36</v>
      </c>
      <c r="H31" s="217" t="s">
        <v>207</v>
      </c>
      <c r="I31" s="221" t="s">
        <v>103</v>
      </c>
      <c r="J31" s="41">
        <f>J32</f>
        <v>279.89999999999998</v>
      </c>
      <c r="K31" s="41">
        <f t="shared" si="7"/>
        <v>0</v>
      </c>
      <c r="L31" s="41">
        <f t="shared" si="7"/>
        <v>0</v>
      </c>
      <c r="M31" s="250"/>
    </row>
    <row r="32" spans="1:13" s="37" customFormat="1">
      <c r="A32" s="219" t="s">
        <v>102</v>
      </c>
      <c r="B32" s="94">
        <v>910</v>
      </c>
      <c r="C32" s="220" t="s">
        <v>16</v>
      </c>
      <c r="D32" s="220" t="s">
        <v>17</v>
      </c>
      <c r="E32" s="218" t="s">
        <v>33</v>
      </c>
      <c r="F32" s="217" t="s">
        <v>24</v>
      </c>
      <c r="G32" s="217" t="s">
        <v>36</v>
      </c>
      <c r="H32" s="217" t="s">
        <v>207</v>
      </c>
      <c r="I32" s="221" t="s">
        <v>104</v>
      </c>
      <c r="J32" s="41">
        <f>183.5+96.4</f>
        <v>279.89999999999998</v>
      </c>
      <c r="K32" s="41">
        <v>0</v>
      </c>
      <c r="L32" s="41">
        <v>0</v>
      </c>
      <c r="M32" s="250" t="s">
        <v>229</v>
      </c>
    </row>
    <row r="33" spans="1:13" s="37" customFormat="1">
      <c r="A33" s="93" t="s">
        <v>105</v>
      </c>
      <c r="B33" s="94">
        <v>910</v>
      </c>
      <c r="C33" s="220" t="s">
        <v>16</v>
      </c>
      <c r="D33" s="220" t="s">
        <v>17</v>
      </c>
      <c r="E33" s="218" t="s">
        <v>33</v>
      </c>
      <c r="F33" s="217" t="s">
        <v>24</v>
      </c>
      <c r="G33" s="217" t="s">
        <v>36</v>
      </c>
      <c r="H33" s="217" t="s">
        <v>207</v>
      </c>
      <c r="I33" s="221" t="s">
        <v>106</v>
      </c>
      <c r="J33" s="41">
        <f>J34</f>
        <v>3.6</v>
      </c>
      <c r="K33" s="41">
        <f t="shared" ref="K33:L33" si="8">K34</f>
        <v>0</v>
      </c>
      <c r="L33" s="41">
        <f t="shared" si="8"/>
        <v>0</v>
      </c>
      <c r="M33" s="250" t="s">
        <v>230</v>
      </c>
    </row>
    <row r="34" spans="1:13" s="37" customFormat="1">
      <c r="A34" s="93" t="s">
        <v>107</v>
      </c>
      <c r="B34" s="94">
        <v>910</v>
      </c>
      <c r="C34" s="220" t="s">
        <v>16</v>
      </c>
      <c r="D34" s="220" t="s">
        <v>17</v>
      </c>
      <c r="E34" s="218" t="s">
        <v>33</v>
      </c>
      <c r="F34" s="217" t="s">
        <v>24</v>
      </c>
      <c r="G34" s="217" t="s">
        <v>36</v>
      </c>
      <c r="H34" s="217" t="s">
        <v>207</v>
      </c>
      <c r="I34" s="221" t="s">
        <v>108</v>
      </c>
      <c r="J34" s="41">
        <v>3.6</v>
      </c>
      <c r="K34" s="41">
        <v>0</v>
      </c>
      <c r="L34" s="41">
        <v>0</v>
      </c>
      <c r="M34" s="250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0.2</v>
      </c>
      <c r="K35" s="143">
        <f t="shared" ref="K35:L38" si="9">K36</f>
        <v>0.3</v>
      </c>
      <c r="L35" s="143">
        <f t="shared" si="9"/>
        <v>0.3</v>
      </c>
      <c r="M35" s="246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0.2</v>
      </c>
      <c r="K36" s="143">
        <f t="shared" si="9"/>
        <v>0.3</v>
      </c>
      <c r="L36" s="143">
        <f t="shared" si="9"/>
        <v>0.3</v>
      </c>
      <c r="M36" s="246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0.2</v>
      </c>
      <c r="K37" s="143">
        <f t="shared" si="9"/>
        <v>0.3</v>
      </c>
      <c r="L37" s="143">
        <f t="shared" si="9"/>
        <v>0.3</v>
      </c>
      <c r="M37" s="246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0.2</v>
      </c>
      <c r="K38" s="143">
        <f t="shared" si="9"/>
        <v>0.3</v>
      </c>
      <c r="L38" s="143">
        <f t="shared" si="9"/>
        <v>0.3</v>
      </c>
      <c r="M38" s="246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0.2</v>
      </c>
      <c r="K39" s="143">
        <v>0.3</v>
      </c>
      <c r="L39" s="143">
        <v>0.3</v>
      </c>
      <c r="M39" s="246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221</v>
      </c>
      <c r="B46" s="94">
        <v>910</v>
      </c>
      <c r="C46" s="226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0.5</v>
      </c>
    </row>
    <row r="47" spans="1:13" ht="54" customHeight="1">
      <c r="A47" s="95" t="s">
        <v>222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0.5</v>
      </c>
    </row>
    <row r="48" spans="1:13" ht="20.25" customHeight="1">
      <c r="A48" s="95" t="s">
        <v>224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223</v>
      </c>
      <c r="I48" s="125"/>
      <c r="J48" s="143">
        <f>J49</f>
        <v>0.5</v>
      </c>
      <c r="K48" s="143">
        <f t="shared" si="11"/>
        <v>0.5</v>
      </c>
      <c r="L48" s="143">
        <f t="shared" si="11"/>
        <v>0.5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223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0.5</v>
      </c>
    </row>
    <row r="50" spans="1:12" ht="40.5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223</v>
      </c>
      <c r="I50" s="125" t="s">
        <v>100</v>
      </c>
      <c r="J50" s="143">
        <v>0.5</v>
      </c>
      <c r="K50" s="143">
        <v>0.5</v>
      </c>
      <c r="L50" s="143">
        <v>0.5</v>
      </c>
    </row>
    <row r="51" spans="1:12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109.3</v>
      </c>
      <c r="K51" s="142">
        <f>K52</f>
        <v>114.4</v>
      </c>
      <c r="L51" s="142">
        <f>L52</f>
        <v>118.7</v>
      </c>
    </row>
    <row r="52" spans="1:12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109.3</v>
      </c>
      <c r="K52" s="142">
        <f>K55</f>
        <v>114.4</v>
      </c>
      <c r="L52" s="142">
        <f>L55</f>
        <v>118.7</v>
      </c>
    </row>
    <row r="53" spans="1:12" ht="31.5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109.3</v>
      </c>
      <c r="K53" s="143">
        <f t="shared" si="12"/>
        <v>114.4</v>
      </c>
      <c r="L53" s="143">
        <f t="shared" si="12"/>
        <v>118.7</v>
      </c>
    </row>
    <row r="54" spans="1:12" ht="47.25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109.3</v>
      </c>
      <c r="K54" s="143">
        <f t="shared" si="12"/>
        <v>114.4</v>
      </c>
      <c r="L54" s="143">
        <f t="shared" si="12"/>
        <v>118.7</v>
      </c>
    </row>
    <row r="55" spans="1:12" ht="31.5">
      <c r="A55" s="154" t="s">
        <v>172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109.3</v>
      </c>
      <c r="K55" s="39">
        <f>K56+K58</f>
        <v>114.4</v>
      </c>
      <c r="L55" s="39">
        <f>L56+L58</f>
        <v>118.7</v>
      </c>
    </row>
    <row r="56" spans="1:12" ht="47.25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105.3</v>
      </c>
      <c r="K56" s="39">
        <f>K57</f>
        <v>110.4</v>
      </c>
      <c r="L56" s="39">
        <f>L57</f>
        <v>114.7</v>
      </c>
    </row>
    <row r="57" spans="1:12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v>105.3</v>
      </c>
      <c r="K57" s="39">
        <v>110.4</v>
      </c>
      <c r="L57" s="39">
        <v>114.7</v>
      </c>
    </row>
    <row r="58" spans="1:12" ht="18.75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4</v>
      </c>
      <c r="K58" s="39">
        <f t="shared" si="13"/>
        <v>4</v>
      </c>
      <c r="L58" s="39">
        <f t="shared" si="13"/>
        <v>4</v>
      </c>
    </row>
    <row r="59" spans="1:12" ht="31.5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4</v>
      </c>
      <c r="K59" s="39">
        <v>4</v>
      </c>
      <c r="L59" s="39">
        <v>4</v>
      </c>
    </row>
    <row r="60" spans="1:12">
      <c r="A60" s="144" t="s">
        <v>52</v>
      </c>
      <c r="B60" s="94">
        <v>910</v>
      </c>
      <c r="C60" s="152" t="s">
        <v>17</v>
      </c>
      <c r="D60" s="152"/>
      <c r="E60" s="101"/>
      <c r="F60" s="101"/>
      <c r="G60" s="101"/>
      <c r="H60" s="101"/>
      <c r="I60" s="101"/>
      <c r="J60" s="156">
        <f t="shared" ref="J60:L60" si="14">J61</f>
        <v>314.5</v>
      </c>
      <c r="K60" s="156">
        <f t="shared" si="14"/>
        <v>299.40000000000003</v>
      </c>
      <c r="L60" s="156">
        <f t="shared" si="14"/>
        <v>323</v>
      </c>
    </row>
    <row r="61" spans="1:12">
      <c r="A61" s="144" t="s">
        <v>53</v>
      </c>
      <c r="B61" s="94">
        <v>910</v>
      </c>
      <c r="C61" s="101" t="s">
        <v>17</v>
      </c>
      <c r="D61" s="101" t="s">
        <v>29</v>
      </c>
      <c r="E61" s="157"/>
      <c r="F61" s="157"/>
      <c r="G61" s="157"/>
      <c r="H61" s="157"/>
      <c r="I61" s="101"/>
      <c r="J61" s="39">
        <f>J62+J66</f>
        <v>314.5</v>
      </c>
      <c r="K61" s="39">
        <f t="shared" ref="K61:L61" si="15">K62+K66</f>
        <v>299.40000000000003</v>
      </c>
      <c r="L61" s="39">
        <f t="shared" si="15"/>
        <v>323</v>
      </c>
    </row>
    <row r="62" spans="1:12" ht="78.75">
      <c r="A62" s="149" t="s">
        <v>217</v>
      </c>
      <c r="B62" s="94">
        <v>910</v>
      </c>
      <c r="C62" s="89" t="s">
        <v>17</v>
      </c>
      <c r="D62" s="89" t="s">
        <v>29</v>
      </c>
      <c r="E62" s="89" t="s">
        <v>31</v>
      </c>
      <c r="F62" s="89"/>
      <c r="G62" s="89"/>
      <c r="H62" s="89"/>
      <c r="I62" s="6"/>
      <c r="J62" s="39">
        <f>J63</f>
        <v>294.64999999999998</v>
      </c>
      <c r="K62" s="39">
        <f t="shared" ref="K62:L64" si="16">K63</f>
        <v>284.60000000000002</v>
      </c>
      <c r="L62" s="39">
        <f t="shared" si="16"/>
        <v>308.3</v>
      </c>
    </row>
    <row r="63" spans="1:12" ht="141.75">
      <c r="A63" s="194" t="s">
        <v>176</v>
      </c>
      <c r="B63" s="94">
        <v>910</v>
      </c>
      <c r="C63" s="89" t="s">
        <v>17</v>
      </c>
      <c r="D63" s="89" t="s">
        <v>29</v>
      </c>
      <c r="E63" s="89" t="s">
        <v>31</v>
      </c>
      <c r="F63" s="89" t="s">
        <v>34</v>
      </c>
      <c r="G63" s="89" t="s">
        <v>16</v>
      </c>
      <c r="H63" s="89" t="s">
        <v>54</v>
      </c>
      <c r="I63" s="6"/>
      <c r="J63" s="39">
        <f>J64</f>
        <v>294.64999999999998</v>
      </c>
      <c r="K63" s="39">
        <f t="shared" si="16"/>
        <v>284.60000000000002</v>
      </c>
      <c r="L63" s="39">
        <f t="shared" si="16"/>
        <v>308.3</v>
      </c>
    </row>
    <row r="64" spans="1:12" ht="31.5">
      <c r="A64" s="95" t="s">
        <v>97</v>
      </c>
      <c r="B64" s="94">
        <v>910</v>
      </c>
      <c r="C64" s="89" t="s">
        <v>17</v>
      </c>
      <c r="D64" s="89" t="s">
        <v>29</v>
      </c>
      <c r="E64" s="89" t="s">
        <v>31</v>
      </c>
      <c r="F64" s="89" t="s">
        <v>34</v>
      </c>
      <c r="G64" s="89" t="s">
        <v>16</v>
      </c>
      <c r="H64" s="89" t="s">
        <v>54</v>
      </c>
      <c r="I64" s="6" t="s">
        <v>99</v>
      </c>
      <c r="J64" s="39">
        <f>J65</f>
        <v>294.64999999999998</v>
      </c>
      <c r="K64" s="39">
        <f t="shared" si="16"/>
        <v>284.60000000000002</v>
      </c>
      <c r="L64" s="39">
        <f t="shared" si="16"/>
        <v>308.3</v>
      </c>
    </row>
    <row r="65" spans="1:15" ht="31.5">
      <c r="A65" s="95" t="s">
        <v>98</v>
      </c>
      <c r="B65" s="94">
        <v>910</v>
      </c>
      <c r="C65" s="89" t="s">
        <v>17</v>
      </c>
      <c r="D65" s="89" t="s">
        <v>29</v>
      </c>
      <c r="E65" s="89" t="s">
        <v>31</v>
      </c>
      <c r="F65" s="89" t="s">
        <v>34</v>
      </c>
      <c r="G65" s="89" t="s">
        <v>16</v>
      </c>
      <c r="H65" s="89" t="s">
        <v>54</v>
      </c>
      <c r="I65" s="6" t="s">
        <v>100</v>
      </c>
      <c r="J65" s="39">
        <f>247.45+47.2</f>
        <v>294.64999999999998</v>
      </c>
      <c r="K65" s="39">
        <f>268.6+16</f>
        <v>284.60000000000002</v>
      </c>
      <c r="L65" s="39">
        <f>280.1+28.2</f>
        <v>308.3</v>
      </c>
      <c r="M65" s="245"/>
      <c r="N65" s="247"/>
      <c r="O65" s="247"/>
    </row>
    <row r="66" spans="1:15" ht="35.25" customHeight="1">
      <c r="A66" s="119" t="s">
        <v>218</v>
      </c>
      <c r="B66" s="94">
        <v>910</v>
      </c>
      <c r="C66" s="6" t="s">
        <v>17</v>
      </c>
      <c r="D66" s="6" t="s">
        <v>29</v>
      </c>
      <c r="E66" s="6" t="s">
        <v>225</v>
      </c>
      <c r="F66" s="6"/>
      <c r="G66" s="6"/>
      <c r="H66" s="6"/>
      <c r="I66" s="6"/>
      <c r="J66" s="39">
        <f>J67</f>
        <v>19.850000000000001</v>
      </c>
      <c r="K66" s="39">
        <f t="shared" ref="K66:L68" si="17">K67</f>
        <v>14.8</v>
      </c>
      <c r="L66" s="39">
        <f t="shared" si="17"/>
        <v>14.7</v>
      </c>
    </row>
    <row r="67" spans="1:15" ht="141.75">
      <c r="A67" s="194" t="s">
        <v>176</v>
      </c>
      <c r="B67" s="94">
        <v>910</v>
      </c>
      <c r="C67" s="89" t="s">
        <v>17</v>
      </c>
      <c r="D67" s="89" t="s">
        <v>29</v>
      </c>
      <c r="E67" s="89" t="s">
        <v>225</v>
      </c>
      <c r="F67" s="89" t="s">
        <v>34</v>
      </c>
      <c r="G67" s="89" t="s">
        <v>16</v>
      </c>
      <c r="H67" s="89" t="s">
        <v>54</v>
      </c>
      <c r="I67" s="6"/>
      <c r="J67" s="39">
        <f>J68</f>
        <v>19.850000000000001</v>
      </c>
      <c r="K67" s="39">
        <f t="shared" si="17"/>
        <v>14.8</v>
      </c>
      <c r="L67" s="39">
        <f t="shared" si="17"/>
        <v>14.7</v>
      </c>
    </row>
    <row r="68" spans="1:15" ht="31.5">
      <c r="A68" s="95" t="s">
        <v>97</v>
      </c>
      <c r="B68" s="94">
        <v>910</v>
      </c>
      <c r="C68" s="89" t="s">
        <v>17</v>
      </c>
      <c r="D68" s="89" t="s">
        <v>29</v>
      </c>
      <c r="E68" s="89" t="s">
        <v>225</v>
      </c>
      <c r="F68" s="89" t="s">
        <v>34</v>
      </c>
      <c r="G68" s="89" t="s">
        <v>16</v>
      </c>
      <c r="H68" s="89" t="s">
        <v>54</v>
      </c>
      <c r="I68" s="6" t="s">
        <v>99</v>
      </c>
      <c r="J68" s="39">
        <f>J69</f>
        <v>19.850000000000001</v>
      </c>
      <c r="K68" s="39">
        <f t="shared" si="17"/>
        <v>14.8</v>
      </c>
      <c r="L68" s="39">
        <f t="shared" si="17"/>
        <v>14.7</v>
      </c>
    </row>
    <row r="69" spans="1:15" ht="31.5">
      <c r="A69" s="95" t="s">
        <v>98</v>
      </c>
      <c r="B69" s="94">
        <v>910</v>
      </c>
      <c r="C69" s="89" t="s">
        <v>17</v>
      </c>
      <c r="D69" s="89" t="s">
        <v>29</v>
      </c>
      <c r="E69" s="89" t="s">
        <v>225</v>
      </c>
      <c r="F69" s="89" t="s">
        <v>34</v>
      </c>
      <c r="G69" s="89" t="s">
        <v>16</v>
      </c>
      <c r="H69" s="89" t="s">
        <v>54</v>
      </c>
      <c r="I69" s="6" t="s">
        <v>100</v>
      </c>
      <c r="J69" s="39">
        <v>19.850000000000001</v>
      </c>
      <c r="K69" s="39">
        <v>14.8</v>
      </c>
      <c r="L69" s="39">
        <v>14.7</v>
      </c>
    </row>
    <row r="70" spans="1:15">
      <c r="A70" s="144" t="s">
        <v>20</v>
      </c>
      <c r="B70" s="94">
        <v>910</v>
      </c>
      <c r="C70" s="101" t="s">
        <v>19</v>
      </c>
      <c r="D70" s="101"/>
      <c r="E70" s="101"/>
      <c r="F70" s="101"/>
      <c r="G70" s="101"/>
      <c r="H70" s="40"/>
      <c r="I70" s="40"/>
      <c r="J70" s="138">
        <f>J77+J71</f>
        <v>185.1</v>
      </c>
      <c r="K70" s="138">
        <f t="shared" ref="K70:L70" si="18">K77+K71</f>
        <v>125.3</v>
      </c>
      <c r="L70" s="138">
        <f t="shared" si="18"/>
        <v>129.1</v>
      </c>
    </row>
    <row r="71" spans="1:15">
      <c r="A71" s="144" t="s">
        <v>55</v>
      </c>
      <c r="B71" s="94">
        <v>910</v>
      </c>
      <c r="C71" s="101" t="s">
        <v>19</v>
      </c>
      <c r="D71" s="101" t="s">
        <v>27</v>
      </c>
      <c r="E71" s="101"/>
      <c r="F71" s="101"/>
      <c r="G71" s="101"/>
      <c r="H71" s="137"/>
      <c r="I71" s="137"/>
      <c r="J71" s="138">
        <f>J72</f>
        <v>30</v>
      </c>
      <c r="K71" s="138">
        <f t="shared" ref="K71:L75" si="19">K72</f>
        <v>30</v>
      </c>
      <c r="L71" s="138">
        <f t="shared" si="19"/>
        <v>30</v>
      </c>
    </row>
    <row r="72" spans="1:15" ht="31.5">
      <c r="A72" s="149" t="s">
        <v>160</v>
      </c>
      <c r="B72" s="94">
        <v>910</v>
      </c>
      <c r="C72" s="6" t="s">
        <v>19</v>
      </c>
      <c r="D72" s="6" t="s">
        <v>27</v>
      </c>
      <c r="E72" s="6" t="s">
        <v>47</v>
      </c>
      <c r="F72" s="6"/>
      <c r="G72" s="6"/>
      <c r="H72" s="40"/>
      <c r="I72" s="40"/>
      <c r="J72" s="41">
        <f>J73</f>
        <v>30</v>
      </c>
      <c r="K72" s="41">
        <f t="shared" si="19"/>
        <v>30</v>
      </c>
      <c r="L72" s="41">
        <f t="shared" si="19"/>
        <v>30</v>
      </c>
    </row>
    <row r="73" spans="1:15" ht="47.25">
      <c r="A73" s="150" t="s">
        <v>161</v>
      </c>
      <c r="B73" s="94">
        <v>910</v>
      </c>
      <c r="C73" s="6" t="s">
        <v>19</v>
      </c>
      <c r="D73" s="6" t="s">
        <v>27</v>
      </c>
      <c r="E73" s="6" t="s">
        <v>47</v>
      </c>
      <c r="F73" s="6" t="s">
        <v>23</v>
      </c>
      <c r="G73" s="6"/>
      <c r="H73" s="40"/>
      <c r="I73" s="40"/>
      <c r="J73" s="41">
        <f>J74</f>
        <v>30</v>
      </c>
      <c r="K73" s="41">
        <f t="shared" si="19"/>
        <v>30</v>
      </c>
      <c r="L73" s="41">
        <f t="shared" si="19"/>
        <v>30</v>
      </c>
    </row>
    <row r="74" spans="1:15" ht="63">
      <c r="A74" s="119" t="s">
        <v>219</v>
      </c>
      <c r="B74" s="94">
        <v>910</v>
      </c>
      <c r="C74" s="6" t="s">
        <v>19</v>
      </c>
      <c r="D74" s="6" t="s">
        <v>27</v>
      </c>
      <c r="E74" s="6">
        <v>89</v>
      </c>
      <c r="F74" s="6">
        <v>1</v>
      </c>
      <c r="G74" s="6" t="s">
        <v>36</v>
      </c>
      <c r="H74" s="6" t="s">
        <v>220</v>
      </c>
      <c r="I74" s="88"/>
      <c r="J74" s="41">
        <f>J75</f>
        <v>30</v>
      </c>
      <c r="K74" s="41">
        <f t="shared" si="19"/>
        <v>30</v>
      </c>
      <c r="L74" s="41">
        <f t="shared" si="19"/>
        <v>30</v>
      </c>
    </row>
    <row r="75" spans="1:15" ht="31.5">
      <c r="A75" s="95" t="s">
        <v>97</v>
      </c>
      <c r="B75" s="94">
        <v>910</v>
      </c>
      <c r="C75" s="6" t="s">
        <v>19</v>
      </c>
      <c r="D75" s="6" t="s">
        <v>27</v>
      </c>
      <c r="E75" s="6">
        <v>89</v>
      </c>
      <c r="F75" s="6">
        <v>1</v>
      </c>
      <c r="G75" s="6" t="s">
        <v>36</v>
      </c>
      <c r="H75" s="6" t="s">
        <v>220</v>
      </c>
      <c r="I75" s="88" t="s">
        <v>99</v>
      </c>
      <c r="J75" s="41">
        <f>J76</f>
        <v>30</v>
      </c>
      <c r="K75" s="41">
        <f t="shared" si="19"/>
        <v>30</v>
      </c>
      <c r="L75" s="41">
        <f t="shared" si="19"/>
        <v>30</v>
      </c>
    </row>
    <row r="76" spans="1:15" ht="31.5">
      <c r="A76" s="95" t="s">
        <v>98</v>
      </c>
      <c r="B76" s="94">
        <v>910</v>
      </c>
      <c r="C76" s="6" t="s">
        <v>19</v>
      </c>
      <c r="D76" s="6" t="s">
        <v>27</v>
      </c>
      <c r="E76" s="6">
        <v>89</v>
      </c>
      <c r="F76" s="6">
        <v>1</v>
      </c>
      <c r="G76" s="6" t="s">
        <v>36</v>
      </c>
      <c r="H76" s="6" t="s">
        <v>220</v>
      </c>
      <c r="I76" s="88" t="s">
        <v>100</v>
      </c>
      <c r="J76" s="41">
        <v>30</v>
      </c>
      <c r="K76" s="41">
        <v>30</v>
      </c>
      <c r="L76" s="41">
        <v>30</v>
      </c>
    </row>
    <row r="77" spans="1:15">
      <c r="A77" s="144" t="s">
        <v>56</v>
      </c>
      <c r="B77" s="94">
        <v>910</v>
      </c>
      <c r="C77" s="101" t="s">
        <v>19</v>
      </c>
      <c r="D77" s="101" t="s">
        <v>28</v>
      </c>
      <c r="E77" s="101"/>
      <c r="F77" s="101"/>
      <c r="G77" s="147"/>
      <c r="H77" s="137"/>
      <c r="I77" s="137"/>
      <c r="J77" s="138">
        <f>J78</f>
        <v>155.1</v>
      </c>
      <c r="K77" s="138">
        <f t="shared" ref="K77:L77" si="20">K78</f>
        <v>95.3</v>
      </c>
      <c r="L77" s="138">
        <f t="shared" si="20"/>
        <v>99.1</v>
      </c>
    </row>
    <row r="78" spans="1:15" ht="31.5">
      <c r="A78" s="149" t="s">
        <v>160</v>
      </c>
      <c r="B78" s="94">
        <v>910</v>
      </c>
      <c r="C78" s="6" t="s">
        <v>19</v>
      </c>
      <c r="D78" s="6" t="s">
        <v>28</v>
      </c>
      <c r="E78" s="6" t="s">
        <v>47</v>
      </c>
      <c r="F78" s="6"/>
      <c r="G78" s="147"/>
      <c r="H78" s="40"/>
      <c r="I78" s="40"/>
      <c r="J78" s="41">
        <f>J80+J83</f>
        <v>155.1</v>
      </c>
      <c r="K78" s="41">
        <f>K80+K83</f>
        <v>95.3</v>
      </c>
      <c r="L78" s="41">
        <f>L80+L83</f>
        <v>99.1</v>
      </c>
    </row>
    <row r="79" spans="1:15" ht="47.25">
      <c r="A79" s="150" t="s">
        <v>161</v>
      </c>
      <c r="B79" s="94">
        <v>910</v>
      </c>
      <c r="C79" s="6" t="s">
        <v>19</v>
      </c>
      <c r="D79" s="6" t="s">
        <v>28</v>
      </c>
      <c r="E79" s="6" t="s">
        <v>47</v>
      </c>
      <c r="F79" s="120">
        <v>1</v>
      </c>
      <c r="G79" s="147"/>
      <c r="H79" s="40"/>
      <c r="I79" s="40"/>
      <c r="J79" s="41">
        <f>J80+J83</f>
        <v>155.1</v>
      </c>
      <c r="K79" s="41">
        <f>K80+K83</f>
        <v>95.3</v>
      </c>
      <c r="L79" s="41">
        <f>L80+L83</f>
        <v>99.1</v>
      </c>
    </row>
    <row r="80" spans="1:15">
      <c r="A80" s="95" t="s">
        <v>57</v>
      </c>
      <c r="B80" s="94">
        <v>910</v>
      </c>
      <c r="C80" s="6" t="s">
        <v>19</v>
      </c>
      <c r="D80" s="6" t="s">
        <v>28</v>
      </c>
      <c r="E80" s="6" t="s">
        <v>47</v>
      </c>
      <c r="F80" s="120">
        <v>1</v>
      </c>
      <c r="G80" s="89" t="s">
        <v>36</v>
      </c>
      <c r="H80" s="120">
        <v>43010</v>
      </c>
      <c r="I80" s="40"/>
      <c r="J80" s="41">
        <f>J81</f>
        <v>80</v>
      </c>
      <c r="K80" s="41">
        <f t="shared" ref="K80:L80" si="21">K81</f>
        <v>50</v>
      </c>
      <c r="L80" s="41">
        <f t="shared" si="21"/>
        <v>50</v>
      </c>
    </row>
    <row r="81" spans="1:12" ht="17.25" customHeight="1">
      <c r="A81" s="95" t="s">
        <v>97</v>
      </c>
      <c r="B81" s="94">
        <v>910</v>
      </c>
      <c r="C81" s="6" t="s">
        <v>19</v>
      </c>
      <c r="D81" s="6" t="s">
        <v>28</v>
      </c>
      <c r="E81" s="6" t="s">
        <v>47</v>
      </c>
      <c r="F81" s="120">
        <v>1</v>
      </c>
      <c r="G81" s="89" t="s">
        <v>36</v>
      </c>
      <c r="H81" s="120">
        <v>43010</v>
      </c>
      <c r="I81" s="120">
        <v>200</v>
      </c>
      <c r="J81" s="41">
        <f>J82</f>
        <v>80</v>
      </c>
      <c r="K81" s="41">
        <f>K82</f>
        <v>50</v>
      </c>
      <c r="L81" s="41">
        <f>L82</f>
        <v>50</v>
      </c>
    </row>
    <row r="82" spans="1:12" ht="31.5">
      <c r="A82" s="95" t="s">
        <v>98</v>
      </c>
      <c r="B82" s="94">
        <v>910</v>
      </c>
      <c r="C82" s="6" t="s">
        <v>19</v>
      </c>
      <c r="D82" s="6" t="s">
        <v>28</v>
      </c>
      <c r="E82" s="6" t="s">
        <v>47</v>
      </c>
      <c r="F82" s="120">
        <v>1</v>
      </c>
      <c r="G82" s="89" t="s">
        <v>36</v>
      </c>
      <c r="H82" s="120">
        <v>43010</v>
      </c>
      <c r="I82" s="120">
        <v>240</v>
      </c>
      <c r="J82" s="41">
        <v>80</v>
      </c>
      <c r="K82" s="41">
        <v>50</v>
      </c>
      <c r="L82" s="41">
        <v>50</v>
      </c>
    </row>
    <row r="83" spans="1:12" ht="19.5" customHeight="1">
      <c r="A83" s="95" t="s">
        <v>136</v>
      </c>
      <c r="B83" s="94">
        <v>910</v>
      </c>
      <c r="C83" s="6" t="s">
        <v>19</v>
      </c>
      <c r="D83" s="6" t="s">
        <v>28</v>
      </c>
      <c r="E83" s="6" t="s">
        <v>47</v>
      </c>
      <c r="F83" s="120">
        <v>1</v>
      </c>
      <c r="G83" s="89" t="s">
        <v>36</v>
      </c>
      <c r="H83" s="120">
        <v>43040</v>
      </c>
      <c r="I83" s="40"/>
      <c r="J83" s="41">
        <f>J84</f>
        <v>75.099999999999994</v>
      </c>
      <c r="K83" s="41">
        <f t="shared" ref="K83:L84" si="22">K84</f>
        <v>45.3</v>
      </c>
      <c r="L83" s="41">
        <f t="shared" si="22"/>
        <v>49.1</v>
      </c>
    </row>
    <row r="84" spans="1:12" ht="16.5" customHeight="1">
      <c r="A84" s="95" t="s">
        <v>97</v>
      </c>
      <c r="B84" s="94">
        <v>910</v>
      </c>
      <c r="C84" s="6" t="s">
        <v>19</v>
      </c>
      <c r="D84" s="6" t="s">
        <v>28</v>
      </c>
      <c r="E84" s="6" t="s">
        <v>47</v>
      </c>
      <c r="F84" s="120">
        <v>1</v>
      </c>
      <c r="G84" s="89" t="s">
        <v>36</v>
      </c>
      <c r="H84" s="120">
        <v>43040</v>
      </c>
      <c r="I84" s="120">
        <v>200</v>
      </c>
      <c r="J84" s="41">
        <f>J85</f>
        <v>75.099999999999994</v>
      </c>
      <c r="K84" s="41">
        <f t="shared" si="22"/>
        <v>45.3</v>
      </c>
      <c r="L84" s="41">
        <f t="shared" si="22"/>
        <v>49.1</v>
      </c>
    </row>
    <row r="85" spans="1:12" ht="38.25" customHeight="1">
      <c r="A85" s="95" t="s">
        <v>98</v>
      </c>
      <c r="B85" s="94">
        <v>910</v>
      </c>
      <c r="C85" s="6" t="s">
        <v>19</v>
      </c>
      <c r="D85" s="6" t="s">
        <v>28</v>
      </c>
      <c r="E85" s="6" t="s">
        <v>47</v>
      </c>
      <c r="F85" s="120">
        <v>1</v>
      </c>
      <c r="G85" s="89" t="s">
        <v>36</v>
      </c>
      <c r="H85" s="120">
        <v>43040</v>
      </c>
      <c r="I85" s="120">
        <v>240</v>
      </c>
      <c r="J85" s="41">
        <v>75.099999999999994</v>
      </c>
      <c r="K85" s="41">
        <v>45.3</v>
      </c>
      <c r="L85" s="41">
        <v>49.1</v>
      </c>
    </row>
    <row r="86" spans="1:12">
      <c r="A86" s="144" t="s">
        <v>58</v>
      </c>
      <c r="B86" s="94">
        <v>910</v>
      </c>
      <c r="C86" s="101" t="s">
        <v>30</v>
      </c>
      <c r="D86" s="101"/>
      <c r="E86" s="102"/>
      <c r="F86" s="101"/>
      <c r="G86" s="101"/>
      <c r="H86" s="101"/>
      <c r="I86" s="153"/>
      <c r="J86" s="142">
        <f t="shared" ref="J86:L91" si="23">J87</f>
        <v>83.1</v>
      </c>
      <c r="K86" s="142">
        <f t="shared" si="23"/>
        <v>62.3</v>
      </c>
      <c r="L86" s="142">
        <f t="shared" si="23"/>
        <v>42.599999999999994</v>
      </c>
    </row>
    <row r="87" spans="1:12">
      <c r="A87" s="158" t="s">
        <v>26</v>
      </c>
      <c r="B87" s="94">
        <v>910</v>
      </c>
      <c r="C87" s="101" t="s">
        <v>30</v>
      </c>
      <c r="D87" s="101" t="s">
        <v>16</v>
      </c>
      <c r="E87" s="153"/>
      <c r="F87" s="101"/>
      <c r="G87" s="101"/>
      <c r="H87" s="101"/>
      <c r="I87" s="153"/>
      <c r="J87" s="142">
        <f t="shared" si="23"/>
        <v>83.1</v>
      </c>
      <c r="K87" s="142">
        <f t="shared" si="23"/>
        <v>62.3</v>
      </c>
      <c r="L87" s="142">
        <f t="shared" si="23"/>
        <v>42.599999999999994</v>
      </c>
    </row>
    <row r="88" spans="1:12" ht="31.5">
      <c r="A88" s="149" t="s">
        <v>160</v>
      </c>
      <c r="B88" s="94">
        <v>910</v>
      </c>
      <c r="C88" s="6" t="s">
        <v>30</v>
      </c>
      <c r="D88" s="6" t="s">
        <v>16</v>
      </c>
      <c r="E88" s="6">
        <v>89</v>
      </c>
      <c r="F88" s="6"/>
      <c r="G88" s="6"/>
      <c r="H88" s="6"/>
      <c r="I88" s="88"/>
      <c r="J88" s="143">
        <f t="shared" si="23"/>
        <v>83.1</v>
      </c>
      <c r="K88" s="143">
        <f t="shared" si="23"/>
        <v>62.3</v>
      </c>
      <c r="L88" s="143">
        <f t="shared" si="23"/>
        <v>42.599999999999994</v>
      </c>
    </row>
    <row r="89" spans="1:12" ht="47.25">
      <c r="A89" s="150" t="s">
        <v>161</v>
      </c>
      <c r="B89" s="94">
        <v>910</v>
      </c>
      <c r="C89" s="6" t="s">
        <v>30</v>
      </c>
      <c r="D89" s="6" t="s">
        <v>16</v>
      </c>
      <c r="E89" s="6">
        <v>89</v>
      </c>
      <c r="F89" s="6">
        <v>1</v>
      </c>
      <c r="G89" s="6"/>
      <c r="H89" s="6"/>
      <c r="I89" s="88"/>
      <c r="J89" s="143">
        <f t="shared" si="23"/>
        <v>83.1</v>
      </c>
      <c r="K89" s="143">
        <f t="shared" si="23"/>
        <v>62.3</v>
      </c>
      <c r="L89" s="143">
        <f t="shared" si="23"/>
        <v>42.599999999999994</v>
      </c>
    </row>
    <row r="90" spans="1:12">
      <c r="A90" s="96" t="s">
        <v>92</v>
      </c>
      <c r="B90" s="94">
        <v>910</v>
      </c>
      <c r="C90" s="159" t="s">
        <v>30</v>
      </c>
      <c r="D90" s="159" t="s">
        <v>16</v>
      </c>
      <c r="E90" s="125">
        <v>89</v>
      </c>
      <c r="F90" s="89">
        <v>1</v>
      </c>
      <c r="G90" s="89" t="s">
        <v>36</v>
      </c>
      <c r="H90" s="89" t="s">
        <v>60</v>
      </c>
      <c r="I90" s="125"/>
      <c r="J90" s="143">
        <f t="shared" si="23"/>
        <v>83.1</v>
      </c>
      <c r="K90" s="143">
        <f t="shared" si="23"/>
        <v>62.3</v>
      </c>
      <c r="L90" s="143">
        <f t="shared" si="23"/>
        <v>42.599999999999994</v>
      </c>
    </row>
    <row r="91" spans="1:12">
      <c r="A91" s="96" t="s">
        <v>93</v>
      </c>
      <c r="B91" s="94">
        <v>910</v>
      </c>
      <c r="C91" s="159" t="s">
        <v>30</v>
      </c>
      <c r="D91" s="159" t="s">
        <v>16</v>
      </c>
      <c r="E91" s="125">
        <v>89</v>
      </c>
      <c r="F91" s="89">
        <v>1</v>
      </c>
      <c r="G91" s="89" t="s">
        <v>36</v>
      </c>
      <c r="H91" s="89" t="s">
        <v>60</v>
      </c>
      <c r="I91" s="125" t="s">
        <v>95</v>
      </c>
      <c r="J91" s="143">
        <f t="shared" si="23"/>
        <v>83.1</v>
      </c>
      <c r="K91" s="143">
        <f t="shared" si="23"/>
        <v>62.3</v>
      </c>
      <c r="L91" s="143">
        <f t="shared" si="23"/>
        <v>42.599999999999994</v>
      </c>
    </row>
    <row r="92" spans="1:12">
      <c r="A92" s="96" t="s">
        <v>94</v>
      </c>
      <c r="B92" s="94">
        <v>910</v>
      </c>
      <c r="C92" s="159" t="s">
        <v>30</v>
      </c>
      <c r="D92" s="159" t="s">
        <v>16</v>
      </c>
      <c r="E92" s="125">
        <v>89</v>
      </c>
      <c r="F92" s="89">
        <v>1</v>
      </c>
      <c r="G92" s="89" t="s">
        <v>36</v>
      </c>
      <c r="H92" s="89" t="s">
        <v>60</v>
      </c>
      <c r="I92" s="125" t="s">
        <v>96</v>
      </c>
      <c r="J92" s="143">
        <v>83.1</v>
      </c>
      <c r="K92" s="143">
        <f>83.1-K106</f>
        <v>62.3</v>
      </c>
      <c r="L92" s="143">
        <f>83.1-L106</f>
        <v>42.599999999999994</v>
      </c>
    </row>
    <row r="93" spans="1:12">
      <c r="A93" s="141" t="s">
        <v>18</v>
      </c>
      <c r="B93" s="94">
        <v>910</v>
      </c>
      <c r="C93" s="160" t="s">
        <v>31</v>
      </c>
      <c r="D93" s="160"/>
      <c r="E93" s="151"/>
      <c r="F93" s="117"/>
      <c r="G93" s="117"/>
      <c r="H93" s="117"/>
      <c r="I93" s="151"/>
      <c r="J93" s="142">
        <f t="shared" ref="J93:L98" si="24">J94</f>
        <v>1</v>
      </c>
      <c r="K93" s="142">
        <f t="shared" si="24"/>
        <v>1</v>
      </c>
      <c r="L93" s="142">
        <f t="shared" si="24"/>
        <v>1</v>
      </c>
    </row>
    <row r="94" spans="1:12">
      <c r="A94" s="141" t="s">
        <v>61</v>
      </c>
      <c r="B94" s="94">
        <v>910</v>
      </c>
      <c r="C94" s="117">
        <v>13</v>
      </c>
      <c r="D94" s="117" t="s">
        <v>16</v>
      </c>
      <c r="E94" s="148"/>
      <c r="F94" s="117"/>
      <c r="G94" s="117"/>
      <c r="H94" s="117"/>
      <c r="I94" s="151"/>
      <c r="J94" s="142">
        <f t="shared" si="24"/>
        <v>1</v>
      </c>
      <c r="K94" s="142">
        <f t="shared" si="24"/>
        <v>1</v>
      </c>
      <c r="L94" s="142">
        <f t="shared" si="24"/>
        <v>1</v>
      </c>
    </row>
    <row r="95" spans="1:12" ht="31.5">
      <c r="A95" s="149" t="s">
        <v>160</v>
      </c>
      <c r="B95" s="94">
        <v>910</v>
      </c>
      <c r="C95" s="89" t="s">
        <v>31</v>
      </c>
      <c r="D95" s="89" t="s">
        <v>16</v>
      </c>
      <c r="E95" s="6">
        <v>89</v>
      </c>
      <c r="F95" s="6"/>
      <c r="G95" s="89"/>
      <c r="H95" s="89"/>
      <c r="I95" s="125"/>
      <c r="J95" s="143">
        <f t="shared" si="24"/>
        <v>1</v>
      </c>
      <c r="K95" s="143">
        <f t="shared" si="24"/>
        <v>1</v>
      </c>
      <c r="L95" s="143">
        <f t="shared" si="24"/>
        <v>1</v>
      </c>
    </row>
    <row r="96" spans="1:12" ht="47.25">
      <c r="A96" s="150" t="s">
        <v>161</v>
      </c>
      <c r="B96" s="94">
        <v>910</v>
      </c>
      <c r="C96" s="89" t="s">
        <v>31</v>
      </c>
      <c r="D96" s="89" t="s">
        <v>16</v>
      </c>
      <c r="E96" s="6">
        <v>89</v>
      </c>
      <c r="F96" s="6">
        <v>1</v>
      </c>
      <c r="G96" s="89"/>
      <c r="H96" s="89"/>
      <c r="I96" s="125"/>
      <c r="J96" s="143">
        <f t="shared" si="24"/>
        <v>1</v>
      </c>
      <c r="K96" s="143">
        <f t="shared" si="24"/>
        <v>1</v>
      </c>
      <c r="L96" s="143">
        <f t="shared" si="24"/>
        <v>1</v>
      </c>
    </row>
    <row r="97" spans="1:12">
      <c r="A97" s="95" t="s">
        <v>62</v>
      </c>
      <c r="B97" s="94">
        <v>910</v>
      </c>
      <c r="C97" s="89">
        <v>13</v>
      </c>
      <c r="D97" s="89" t="s">
        <v>16</v>
      </c>
      <c r="E97" s="97">
        <v>89</v>
      </c>
      <c r="F97" s="89">
        <v>1</v>
      </c>
      <c r="G97" s="89" t="s">
        <v>36</v>
      </c>
      <c r="H97" s="89">
        <v>41240</v>
      </c>
      <c r="I97" s="125"/>
      <c r="J97" s="161">
        <f t="shared" si="24"/>
        <v>1</v>
      </c>
      <c r="K97" s="161">
        <f t="shared" si="24"/>
        <v>1</v>
      </c>
      <c r="L97" s="161">
        <f t="shared" si="24"/>
        <v>1</v>
      </c>
    </row>
    <row r="98" spans="1:12">
      <c r="A98" s="95" t="s">
        <v>90</v>
      </c>
      <c r="B98" s="94">
        <v>910</v>
      </c>
      <c r="C98" s="89">
        <v>13</v>
      </c>
      <c r="D98" s="89" t="s">
        <v>16</v>
      </c>
      <c r="E98" s="97">
        <v>89</v>
      </c>
      <c r="F98" s="89">
        <v>1</v>
      </c>
      <c r="G98" s="89" t="s">
        <v>36</v>
      </c>
      <c r="H98" s="89" t="s">
        <v>67</v>
      </c>
      <c r="I98" s="125" t="s">
        <v>91</v>
      </c>
      <c r="J98" s="161">
        <f t="shared" si="24"/>
        <v>1</v>
      </c>
      <c r="K98" s="161">
        <f t="shared" si="24"/>
        <v>1</v>
      </c>
      <c r="L98" s="161">
        <f t="shared" si="24"/>
        <v>1</v>
      </c>
    </row>
    <row r="99" spans="1:12">
      <c r="A99" s="93" t="s">
        <v>63</v>
      </c>
      <c r="B99" s="94">
        <v>910</v>
      </c>
      <c r="C99" s="89">
        <v>13</v>
      </c>
      <c r="D99" s="89" t="s">
        <v>16</v>
      </c>
      <c r="E99" s="97">
        <v>89</v>
      </c>
      <c r="F99" s="89">
        <v>1</v>
      </c>
      <c r="G99" s="89" t="s">
        <v>36</v>
      </c>
      <c r="H99" s="89">
        <v>41240</v>
      </c>
      <c r="I99" s="125">
        <v>730</v>
      </c>
      <c r="J99" s="161">
        <v>1</v>
      </c>
      <c r="K99" s="161">
        <v>1</v>
      </c>
      <c r="L99" s="161">
        <v>1</v>
      </c>
    </row>
    <row r="100" spans="1:12">
      <c r="A100" s="93" t="s">
        <v>168</v>
      </c>
      <c r="B100" s="94">
        <v>910</v>
      </c>
      <c r="C100" s="89" t="s">
        <v>169</v>
      </c>
      <c r="D100" s="89"/>
      <c r="E100" s="97"/>
      <c r="F100" s="89"/>
      <c r="G100" s="89"/>
      <c r="H100" s="89"/>
      <c r="I100" s="125"/>
      <c r="J100" s="41"/>
      <c r="K100" s="161">
        <f t="shared" ref="K100:L105" si="25">K101</f>
        <v>20.8</v>
      </c>
      <c r="L100" s="161">
        <f t="shared" si="25"/>
        <v>40.5</v>
      </c>
    </row>
    <row r="101" spans="1:12">
      <c r="A101" s="93" t="s">
        <v>168</v>
      </c>
      <c r="B101" s="94">
        <v>910</v>
      </c>
      <c r="C101" s="89" t="s">
        <v>169</v>
      </c>
      <c r="D101" s="89">
        <v>99</v>
      </c>
      <c r="E101" s="97"/>
      <c r="F101" s="89"/>
      <c r="G101" s="89"/>
      <c r="H101" s="89"/>
      <c r="I101" s="125"/>
      <c r="J101" s="41"/>
      <c r="K101" s="161">
        <f t="shared" si="25"/>
        <v>20.8</v>
      </c>
      <c r="L101" s="161">
        <f t="shared" si="25"/>
        <v>40.5</v>
      </c>
    </row>
    <row r="102" spans="1:12" ht="31.5">
      <c r="A102" s="96" t="s">
        <v>160</v>
      </c>
      <c r="B102" s="94">
        <v>910</v>
      </c>
      <c r="C102" s="89" t="s">
        <v>169</v>
      </c>
      <c r="D102" s="89">
        <v>99</v>
      </c>
      <c r="E102" s="89" t="s">
        <v>47</v>
      </c>
      <c r="F102" s="89" t="s">
        <v>34</v>
      </c>
      <c r="G102" s="89"/>
      <c r="H102" s="89"/>
      <c r="I102" s="125"/>
      <c r="J102" s="41"/>
      <c r="K102" s="161">
        <f t="shared" si="25"/>
        <v>20.8</v>
      </c>
      <c r="L102" s="161">
        <f t="shared" si="25"/>
        <v>40.5</v>
      </c>
    </row>
    <row r="103" spans="1:12" ht="47.25">
      <c r="A103" s="96" t="s">
        <v>161</v>
      </c>
      <c r="B103" s="94">
        <v>910</v>
      </c>
      <c r="C103" s="89" t="s">
        <v>169</v>
      </c>
      <c r="D103" s="89">
        <v>99</v>
      </c>
      <c r="E103" s="89" t="s">
        <v>47</v>
      </c>
      <c r="F103" s="89" t="s">
        <v>23</v>
      </c>
      <c r="G103" s="89"/>
      <c r="H103" s="89"/>
      <c r="I103" s="125"/>
      <c r="J103" s="41"/>
      <c r="K103" s="161">
        <f t="shared" si="25"/>
        <v>20.8</v>
      </c>
      <c r="L103" s="161">
        <f t="shared" si="25"/>
        <v>40.5</v>
      </c>
    </row>
    <row r="104" spans="1:12">
      <c r="A104" s="93" t="s">
        <v>208</v>
      </c>
      <c r="B104" s="94">
        <v>910</v>
      </c>
      <c r="C104" s="89" t="s">
        <v>169</v>
      </c>
      <c r="D104" s="89">
        <v>99</v>
      </c>
      <c r="E104" s="89" t="s">
        <v>47</v>
      </c>
      <c r="F104" s="89" t="s">
        <v>23</v>
      </c>
      <c r="G104" s="89" t="s">
        <v>36</v>
      </c>
      <c r="H104" s="89" t="s">
        <v>170</v>
      </c>
      <c r="I104" s="89"/>
      <c r="J104" s="40"/>
      <c r="K104" s="161">
        <f>K105</f>
        <v>20.8</v>
      </c>
      <c r="L104" s="161">
        <f t="shared" si="25"/>
        <v>40.5</v>
      </c>
    </row>
    <row r="105" spans="1:12">
      <c r="A105" s="93" t="s">
        <v>105</v>
      </c>
      <c r="B105" s="94">
        <v>910</v>
      </c>
      <c r="C105" s="89" t="s">
        <v>169</v>
      </c>
      <c r="D105" s="89">
        <v>99</v>
      </c>
      <c r="E105" s="89" t="s">
        <v>47</v>
      </c>
      <c r="F105" s="89" t="s">
        <v>23</v>
      </c>
      <c r="G105" s="89" t="s">
        <v>36</v>
      </c>
      <c r="H105" s="89" t="s">
        <v>170</v>
      </c>
      <c r="I105" s="89" t="s">
        <v>106</v>
      </c>
      <c r="J105" s="40"/>
      <c r="K105" s="162">
        <f t="shared" si="25"/>
        <v>20.8</v>
      </c>
      <c r="L105" s="40">
        <f t="shared" si="25"/>
        <v>40.5</v>
      </c>
    </row>
    <row r="106" spans="1:12">
      <c r="A106" s="93" t="s">
        <v>46</v>
      </c>
      <c r="B106" s="94">
        <v>910</v>
      </c>
      <c r="C106" s="89" t="s">
        <v>169</v>
      </c>
      <c r="D106" s="89" t="s">
        <v>169</v>
      </c>
      <c r="E106" s="89" t="s">
        <v>47</v>
      </c>
      <c r="F106" s="89" t="s">
        <v>23</v>
      </c>
      <c r="G106" s="89" t="s">
        <v>36</v>
      </c>
      <c r="H106" s="89" t="s">
        <v>170</v>
      </c>
      <c r="I106" s="89" t="s">
        <v>48</v>
      </c>
      <c r="J106" s="40"/>
      <c r="K106" s="162">
        <v>20.8</v>
      </c>
      <c r="L106" s="40">
        <v>40.5</v>
      </c>
    </row>
  </sheetData>
  <autoFilter ref="A6:L106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78:G79 F77:G77 F78">
    <cfRule type="expression" dxfId="64" priority="87" stopIfTrue="1">
      <formula>$C40=""</formula>
    </cfRule>
    <cfRule type="expression" dxfId="63" priority="88" stopIfTrue="1">
      <formula>$D40&lt;&gt;""</formula>
    </cfRule>
  </conditionalFormatting>
  <conditionalFormatting sqref="A40">
    <cfRule type="expression" dxfId="62" priority="84" stopIfTrue="1">
      <formula>$F40=""</formula>
    </cfRule>
    <cfRule type="expression" dxfId="61" priority="85" stopIfTrue="1">
      <formula>#REF!&lt;&gt;""</formula>
    </cfRule>
    <cfRule type="expression" dxfId="60" priority="86" stopIfTrue="1">
      <formula>AND($G40="",$F40&lt;&gt;"")</formula>
    </cfRule>
  </conditionalFormatting>
  <conditionalFormatting sqref="F40">
    <cfRule type="expression" dxfId="59" priority="82" stopIfTrue="1">
      <formula>$C40=""</formula>
    </cfRule>
    <cfRule type="expression" dxfId="58" priority="83" stopIfTrue="1">
      <formula>$D40&lt;&gt;""</formula>
    </cfRule>
  </conditionalFormatting>
  <conditionalFormatting sqref="A80 A83">
    <cfRule type="expression" dxfId="57" priority="64" stopIfTrue="1">
      <formula>$F80=""</formula>
    </cfRule>
    <cfRule type="expression" dxfId="56" priority="66" stopIfTrue="1">
      <formula>AND($G80="",$F80&lt;&gt;"")</formula>
    </cfRule>
  </conditionalFormatting>
  <conditionalFormatting sqref="A83">
    <cfRule type="expression" dxfId="55" priority="48" stopIfTrue="1">
      <formula>$F83=""</formula>
    </cfRule>
    <cfRule type="expression" dxfId="54" priority="50" stopIfTrue="1">
      <formula>AND($G83="",$F83&lt;&gt;"")</formula>
    </cfRule>
  </conditionalFormatting>
  <conditionalFormatting sqref="A40">
    <cfRule type="expression" dxfId="53" priority="41" stopIfTrue="1">
      <formula>$F40=""</formula>
    </cfRule>
    <cfRule type="expression" dxfId="52" priority="42" stopIfTrue="1">
      <formula>#REF!&lt;&gt;""</formula>
    </cfRule>
    <cfRule type="expression" dxfId="51" priority="43" stopIfTrue="1">
      <formula>AND($G40="",$F40&lt;&gt;"")</formula>
    </cfRule>
  </conditionalFormatting>
  <conditionalFormatting sqref="G40">
    <cfRule type="expression" dxfId="50" priority="39" stopIfTrue="1">
      <formula>$C40=""</formula>
    </cfRule>
    <cfRule type="expression" dxfId="49" priority="40" stopIfTrue="1">
      <formula>$D40&lt;&gt;""</formula>
    </cfRule>
  </conditionalFormatting>
  <conditionalFormatting sqref="F40">
    <cfRule type="expression" dxfId="48" priority="37" stopIfTrue="1">
      <formula>$C40=""</formula>
    </cfRule>
    <cfRule type="expression" dxfId="47" priority="38" stopIfTrue="1">
      <formula>$D40&lt;&gt;""</formula>
    </cfRule>
  </conditionalFormatting>
  <conditionalFormatting sqref="A37">
    <cfRule type="expression" dxfId="46" priority="13" stopIfTrue="1">
      <formula>$F37=""</formula>
    </cfRule>
    <cfRule type="expression" dxfId="45" priority="14" stopIfTrue="1">
      <formula>#REF!&lt;&gt;""</formula>
    </cfRule>
    <cfRule type="expression" dxfId="44" priority="15" stopIfTrue="1">
      <formula>AND($G37="",$F37&lt;&gt;"")</formula>
    </cfRule>
  </conditionalFormatting>
  <conditionalFormatting sqref="A46">
    <cfRule type="expression" dxfId="43" priority="4" stopIfTrue="1">
      <formula>$F46=""</formula>
    </cfRule>
    <cfRule type="expression" dxfId="42" priority="5" stopIfTrue="1">
      <formula>$H46&lt;&gt;""</formula>
    </cfRule>
    <cfRule type="expression" dxfId="41" priority="6" stopIfTrue="1">
      <formula>AND($G46="",$F46&lt;&gt;"")</formula>
    </cfRule>
  </conditionalFormatting>
  <conditionalFormatting sqref="C46">
    <cfRule type="expression" dxfId="40" priority="1" stopIfTrue="1">
      <formula>$F46=""</formula>
    </cfRule>
    <cfRule type="expression" dxfId="39" priority="2" stopIfTrue="1">
      <formula>#REF!&lt;&gt;""</formula>
    </cfRule>
    <cfRule type="expression" dxfId="38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 A83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03"/>
  <sheetViews>
    <sheetView view="pageBreakPreview" zoomScaleNormal="75" zoomScaleSheetLayoutView="100" workbookViewId="0">
      <selection activeCell="I30" sqref="I30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1" t="s">
        <v>209</v>
      </c>
      <c r="J1" s="251"/>
      <c r="K1" s="251"/>
    </row>
    <row r="2" spans="1:12" ht="77.25" customHeight="1">
      <c r="A2" s="260" t="s">
        <v>210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182</v>
      </c>
    </row>
    <row r="4" spans="1:12" ht="18.75" customHeight="1">
      <c r="A4" s="259" t="s">
        <v>12</v>
      </c>
      <c r="B4" s="259" t="s">
        <v>13</v>
      </c>
      <c r="C4" s="259" t="s">
        <v>183</v>
      </c>
      <c r="D4" s="259" t="s">
        <v>184</v>
      </c>
      <c r="E4" s="259"/>
      <c r="F4" s="259"/>
      <c r="G4" s="259"/>
      <c r="H4" s="259" t="s">
        <v>185</v>
      </c>
      <c r="I4" s="259" t="s">
        <v>64</v>
      </c>
      <c r="J4" s="259"/>
      <c r="K4" s="259"/>
    </row>
    <row r="5" spans="1:12" ht="19.5" customHeight="1">
      <c r="A5" s="259" t="s">
        <v>186</v>
      </c>
      <c r="B5" s="259" t="s">
        <v>186</v>
      </c>
      <c r="C5" s="259" t="s">
        <v>186</v>
      </c>
      <c r="D5" s="259" t="s">
        <v>186</v>
      </c>
      <c r="E5" s="259"/>
      <c r="F5" s="259"/>
      <c r="G5" s="259"/>
      <c r="H5" s="259" t="s">
        <v>186</v>
      </c>
      <c r="I5" s="225" t="s">
        <v>171</v>
      </c>
      <c r="J5" s="225" t="s">
        <v>192</v>
      </c>
      <c r="K5" s="225" t="s">
        <v>196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I8+I50+I59+I69+I83+I90</f>
        <v>1913.3249999999998</v>
      </c>
      <c r="J7" s="168">
        <f>J8+J50+J59+J69+J83+J90+J102</f>
        <v>1243.3999999999999</v>
      </c>
      <c r="K7" s="168">
        <f>K8+K50+K59+K69+K83+K90+K102</f>
        <v>1240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1220.325</v>
      </c>
      <c r="J8" s="142">
        <f t="shared" ref="J8:K8" si="0">J9+J18+J39+J45</f>
        <v>620.20000000000005</v>
      </c>
      <c r="K8" s="142">
        <f t="shared" si="0"/>
        <v>585.1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537.125</v>
      </c>
      <c r="J9" s="142">
        <f t="shared" si="1"/>
        <v>258.3</v>
      </c>
      <c r="K9" s="142">
        <f t="shared" si="1"/>
        <v>256.2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537.125</v>
      </c>
      <c r="J10" s="143">
        <f t="shared" si="1"/>
        <v>258.3</v>
      </c>
      <c r="K10" s="143">
        <f t="shared" si="1"/>
        <v>256.2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537.125</v>
      </c>
      <c r="J11" s="143">
        <f t="shared" si="1"/>
        <v>258.3</v>
      </c>
      <c r="K11" s="143">
        <f t="shared" si="1"/>
        <v>256.2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366.08000000000004</v>
      </c>
      <c r="J12" s="143">
        <f t="shared" si="1"/>
        <v>258.3</v>
      </c>
      <c r="K12" s="143">
        <f t="shared" si="1"/>
        <v>256.2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366.08000000000004</v>
      </c>
      <c r="J13" s="143">
        <f t="shared" si="1"/>
        <v>258.3</v>
      </c>
      <c r="K13" s="143">
        <f t="shared" si="1"/>
        <v>256.2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366.08000000000004</v>
      </c>
      <c r="J14" s="143">
        <f>'Прил 2'!K15</f>
        <v>258.3</v>
      </c>
      <c r="K14" s="143">
        <f>'Прил 2'!L15</f>
        <v>256.2</v>
      </c>
    </row>
    <row r="15" spans="1:12" ht="36" customHeight="1">
      <c r="A15" s="7" t="s">
        <v>206</v>
      </c>
      <c r="B15" s="217" t="s">
        <v>16</v>
      </c>
      <c r="C15" s="217" t="s">
        <v>27</v>
      </c>
      <c r="D15" s="217" t="s">
        <v>33</v>
      </c>
      <c r="E15" s="217" t="s">
        <v>23</v>
      </c>
      <c r="F15" s="217" t="s">
        <v>36</v>
      </c>
      <c r="G15" s="217" t="s">
        <v>207</v>
      </c>
      <c r="H15" s="218"/>
      <c r="I15" s="143">
        <f>I16</f>
        <v>171.04500000000002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9" t="s">
        <v>101</v>
      </c>
      <c r="B16" s="217" t="s">
        <v>16</v>
      </c>
      <c r="C16" s="217" t="s">
        <v>27</v>
      </c>
      <c r="D16" s="217" t="s">
        <v>33</v>
      </c>
      <c r="E16" s="217" t="s">
        <v>23</v>
      </c>
      <c r="F16" s="217" t="s">
        <v>36</v>
      </c>
      <c r="G16" s="217" t="s">
        <v>207</v>
      </c>
      <c r="H16" s="218" t="s">
        <v>103</v>
      </c>
      <c r="I16" s="143">
        <f>I17</f>
        <v>171.04500000000002</v>
      </c>
      <c r="J16" s="143">
        <f t="shared" si="2"/>
        <v>0</v>
      </c>
      <c r="K16" s="143">
        <f t="shared" si="2"/>
        <v>0</v>
      </c>
    </row>
    <row r="17" spans="1:12" ht="36" customHeight="1">
      <c r="A17" s="219" t="s">
        <v>102</v>
      </c>
      <c r="B17" s="217" t="s">
        <v>16</v>
      </c>
      <c r="C17" s="217" t="s">
        <v>27</v>
      </c>
      <c r="D17" s="217" t="s">
        <v>33</v>
      </c>
      <c r="E17" s="217" t="s">
        <v>23</v>
      </c>
      <c r="F17" s="217" t="s">
        <v>36</v>
      </c>
      <c r="G17" s="217" t="s">
        <v>207</v>
      </c>
      <c r="H17" s="218" t="s">
        <v>104</v>
      </c>
      <c r="I17" s="143">
        <f>'Прил 2'!J18</f>
        <v>171.04500000000002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677.7</v>
      </c>
      <c r="J18" s="142">
        <f>J19+J34</f>
        <v>356.40000000000003</v>
      </c>
      <c r="K18" s="142">
        <f>K19+K34</f>
        <v>323.40000000000003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677.5</v>
      </c>
      <c r="J19" s="143">
        <f>J20</f>
        <v>356.1</v>
      </c>
      <c r="K19" s="143">
        <f>K20</f>
        <v>323.10000000000002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677.5</v>
      </c>
      <c r="J20" s="143">
        <f t="shared" ref="J20:K20" si="3">J21+J24</f>
        <v>356.1</v>
      </c>
      <c r="K20" s="143">
        <f t="shared" si="3"/>
        <v>323.10000000000002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148.80000000000001</v>
      </c>
      <c r="J21" s="143">
        <f t="shared" si="4"/>
        <v>271.2</v>
      </c>
      <c r="K21" s="143">
        <f t="shared" si="4"/>
        <v>230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148.80000000000001</v>
      </c>
      <c r="J22" s="143">
        <f t="shared" si="4"/>
        <v>271.2</v>
      </c>
      <c r="K22" s="143">
        <f t="shared" si="4"/>
        <v>230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148.80000000000001</v>
      </c>
      <c r="J23" s="143">
        <f>'Прил 2'!K24</f>
        <v>271.2</v>
      </c>
      <c r="K23" s="143">
        <f>'Прил 2'!L24</f>
        <v>230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245.2</v>
      </c>
      <c r="J24" s="143">
        <f t="shared" ref="J24:K24" si="5">J27+J25</f>
        <v>84.9</v>
      </c>
      <c r="K24" s="143">
        <f t="shared" si="5"/>
        <v>93.1</v>
      </c>
    </row>
    <row r="25" spans="1:12" ht="31.5">
      <c r="A25" s="95" t="s">
        <v>97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99</v>
      </c>
      <c r="I25" s="143">
        <f>I26</f>
        <v>217.6</v>
      </c>
      <c r="J25" s="143">
        <f t="shared" ref="J25:K25" si="6">J26</f>
        <v>62.5</v>
      </c>
      <c r="K25" s="143">
        <f t="shared" si="6"/>
        <v>70.7</v>
      </c>
    </row>
    <row r="26" spans="1:12" ht="31.5">
      <c r="A26" s="95" t="s">
        <v>98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100</v>
      </c>
      <c r="I26" s="143">
        <f>'Прил 2'!J27</f>
        <v>217.6</v>
      </c>
      <c r="J26" s="143">
        <f>'Прил 2'!K27</f>
        <v>62.5</v>
      </c>
      <c r="K26" s="143">
        <f>'Прил 2'!L27</f>
        <v>70.7</v>
      </c>
    </row>
    <row r="27" spans="1:12" s="9" customFormat="1">
      <c r="A27" s="93" t="s">
        <v>105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106</v>
      </c>
      <c r="I27" s="161">
        <f>I28</f>
        <v>27.6</v>
      </c>
      <c r="J27" s="161">
        <f>J28</f>
        <v>22.4</v>
      </c>
      <c r="K27" s="161">
        <f>K28</f>
        <v>22.4</v>
      </c>
      <c r="L27" s="31" t="s">
        <v>25</v>
      </c>
    </row>
    <row r="28" spans="1:12" s="9" customFormat="1">
      <c r="A28" s="93" t="s">
        <v>107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108</v>
      </c>
      <c r="I28" s="161">
        <f>'Прил 2'!J29</f>
        <v>27.6</v>
      </c>
      <c r="J28" s="161">
        <f>'Прил 2'!K29</f>
        <v>22.4</v>
      </c>
      <c r="K28" s="161">
        <f>'Прил 2'!L29</f>
        <v>22.4</v>
      </c>
      <c r="L28" s="31"/>
    </row>
    <row r="29" spans="1:12" s="9" customFormat="1" ht="47.25">
      <c r="A29" s="7" t="s">
        <v>206</v>
      </c>
      <c r="B29" s="220" t="s">
        <v>16</v>
      </c>
      <c r="C29" s="220" t="s">
        <v>17</v>
      </c>
      <c r="D29" s="218" t="s">
        <v>33</v>
      </c>
      <c r="E29" s="217" t="s">
        <v>24</v>
      </c>
      <c r="F29" s="217" t="s">
        <v>36</v>
      </c>
      <c r="G29" s="217" t="s">
        <v>207</v>
      </c>
      <c r="H29" s="221"/>
      <c r="I29" s="161">
        <f>I30+I32</f>
        <v>283.5</v>
      </c>
      <c r="J29" s="161">
        <f t="shared" ref="J29:K30" si="7">J30</f>
        <v>0</v>
      </c>
      <c r="K29" s="161">
        <f t="shared" si="7"/>
        <v>0</v>
      </c>
      <c r="L29" s="31"/>
    </row>
    <row r="30" spans="1:12" s="9" customFormat="1" ht="63">
      <c r="A30" s="219" t="s">
        <v>101</v>
      </c>
      <c r="B30" s="220" t="s">
        <v>16</v>
      </c>
      <c r="C30" s="220" t="s">
        <v>17</v>
      </c>
      <c r="D30" s="218" t="s">
        <v>33</v>
      </c>
      <c r="E30" s="217" t="s">
        <v>24</v>
      </c>
      <c r="F30" s="217" t="s">
        <v>36</v>
      </c>
      <c r="G30" s="217" t="s">
        <v>207</v>
      </c>
      <c r="H30" s="221" t="s">
        <v>103</v>
      </c>
      <c r="I30" s="161">
        <f>I31</f>
        <v>279.89999999999998</v>
      </c>
      <c r="J30" s="161">
        <f t="shared" si="7"/>
        <v>0</v>
      </c>
      <c r="K30" s="161">
        <f t="shared" si="7"/>
        <v>0</v>
      </c>
      <c r="L30" s="31"/>
    </row>
    <row r="31" spans="1:12" s="9" customFormat="1" ht="31.5">
      <c r="A31" s="219" t="s">
        <v>102</v>
      </c>
      <c r="B31" s="220" t="s">
        <v>16</v>
      </c>
      <c r="C31" s="220" t="s">
        <v>17</v>
      </c>
      <c r="D31" s="218" t="s">
        <v>33</v>
      </c>
      <c r="E31" s="217" t="s">
        <v>24</v>
      </c>
      <c r="F31" s="217" t="s">
        <v>36</v>
      </c>
      <c r="G31" s="217" t="s">
        <v>207</v>
      </c>
      <c r="H31" s="221" t="s">
        <v>104</v>
      </c>
      <c r="I31" s="161">
        <f>'Прил 2'!J32</f>
        <v>279.89999999999998</v>
      </c>
      <c r="J31" s="161">
        <f>'Прил 2'!K32</f>
        <v>0</v>
      </c>
      <c r="K31" s="161">
        <f>'Прил 2'!L32</f>
        <v>0</v>
      </c>
      <c r="L31" s="31"/>
    </row>
    <row r="32" spans="1:12" s="9" customFormat="1">
      <c r="A32" s="93" t="s">
        <v>105</v>
      </c>
      <c r="B32" s="220" t="s">
        <v>16</v>
      </c>
      <c r="C32" s="220" t="s">
        <v>17</v>
      </c>
      <c r="D32" s="218" t="s">
        <v>33</v>
      </c>
      <c r="E32" s="217" t="s">
        <v>24</v>
      </c>
      <c r="F32" s="217" t="s">
        <v>36</v>
      </c>
      <c r="G32" s="217" t="s">
        <v>207</v>
      </c>
      <c r="H32" s="221" t="s">
        <v>106</v>
      </c>
      <c r="I32" s="161">
        <f>I33</f>
        <v>3.6</v>
      </c>
      <c r="J32" s="161">
        <f t="shared" ref="J32:K32" si="8">J33</f>
        <v>0</v>
      </c>
      <c r="K32" s="161">
        <f t="shared" si="8"/>
        <v>0</v>
      </c>
      <c r="L32" s="31"/>
    </row>
    <row r="33" spans="1:12" s="9" customFormat="1">
      <c r="A33" s="93" t="s">
        <v>107</v>
      </c>
      <c r="B33" s="220" t="s">
        <v>16</v>
      </c>
      <c r="C33" s="220" t="s">
        <v>17</v>
      </c>
      <c r="D33" s="218" t="s">
        <v>33</v>
      </c>
      <c r="E33" s="217" t="s">
        <v>24</v>
      </c>
      <c r="F33" s="217" t="s">
        <v>36</v>
      </c>
      <c r="G33" s="217" t="s">
        <v>207</v>
      </c>
      <c r="H33" s="221" t="s">
        <v>108</v>
      </c>
      <c r="I33" s="161">
        <f>'Прил 2'!J34</f>
        <v>3.6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0.2</v>
      </c>
      <c r="J34" s="161">
        <f t="shared" ref="J34:K37" si="9">J35</f>
        <v>0.3</v>
      </c>
      <c r="K34" s="161">
        <f t="shared" si="9"/>
        <v>0.3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0.2</v>
      </c>
      <c r="J35" s="39">
        <f t="shared" si="9"/>
        <v>0.3</v>
      </c>
      <c r="K35" s="39">
        <f t="shared" si="9"/>
        <v>0.3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0.2</v>
      </c>
      <c r="J36" s="39">
        <f t="shared" si="9"/>
        <v>0.3</v>
      </c>
      <c r="K36" s="39">
        <f t="shared" si="9"/>
        <v>0.3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0.2</v>
      </c>
      <c r="J37" s="39">
        <f t="shared" si="9"/>
        <v>0.3</v>
      </c>
      <c r="K37" s="39">
        <f t="shared" si="9"/>
        <v>0.3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0.2</v>
      </c>
      <c r="J38" s="39">
        <f>'Прил 2'!K39</f>
        <v>0.3</v>
      </c>
      <c r="K38" s="39">
        <f>'Прил 2'!L39</f>
        <v>0.3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221</v>
      </c>
      <c r="B45" s="226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0.5</v>
      </c>
      <c r="L45" s="31"/>
    </row>
    <row r="46" spans="1:12" s="9" customFormat="1" ht="50.25" customHeight="1">
      <c r="A46" s="95" t="s">
        <v>222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0.5</v>
      </c>
      <c r="L46" s="31"/>
    </row>
    <row r="47" spans="1:12" s="9" customFormat="1" ht="20.25" customHeight="1">
      <c r="A47" s="95" t="s">
        <v>224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223</v>
      </c>
      <c r="H47" s="125"/>
      <c r="I47" s="39">
        <f>I48</f>
        <v>0.5</v>
      </c>
      <c r="J47" s="39">
        <f t="shared" si="11"/>
        <v>0.5</v>
      </c>
      <c r="K47" s="39">
        <f t="shared" si="11"/>
        <v>0.5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223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0.5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223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0.5</v>
      </c>
      <c r="L49" s="31"/>
    </row>
    <row r="50" spans="1:12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109.3</v>
      </c>
      <c r="J50" s="138">
        <f t="shared" ref="J50:K53" si="12">J51</f>
        <v>114.4</v>
      </c>
      <c r="K50" s="138">
        <f t="shared" si="12"/>
        <v>118.7</v>
      </c>
    </row>
    <row r="51" spans="1:12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109.3</v>
      </c>
      <c r="J51" s="138">
        <f t="shared" si="12"/>
        <v>114.4</v>
      </c>
      <c r="K51" s="138">
        <f t="shared" si="12"/>
        <v>118.7</v>
      </c>
    </row>
    <row r="52" spans="1:12" ht="47.25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109.3</v>
      </c>
      <c r="J52" s="41">
        <f t="shared" si="12"/>
        <v>114.4</v>
      </c>
      <c r="K52" s="41">
        <f t="shared" si="12"/>
        <v>118.7</v>
      </c>
      <c r="L52" s="36"/>
    </row>
    <row r="53" spans="1:12" ht="47.25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109.3</v>
      </c>
      <c r="J53" s="41">
        <f t="shared" si="12"/>
        <v>114.4</v>
      </c>
      <c r="K53" s="41">
        <f t="shared" si="12"/>
        <v>118.7</v>
      </c>
      <c r="L53" s="36"/>
    </row>
    <row r="54" spans="1:12" ht="47.25">
      <c r="A54" s="154" t="s">
        <v>172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109.3</v>
      </c>
      <c r="J54" s="41">
        <f>J55+J57</f>
        <v>114.4</v>
      </c>
      <c r="K54" s="41">
        <f>K55+K57</f>
        <v>118.7</v>
      </c>
    </row>
    <row r="55" spans="1:12" ht="63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105.3</v>
      </c>
      <c r="J55" s="41">
        <f>J56</f>
        <v>110.4</v>
      </c>
      <c r="K55" s="41">
        <f>K56</f>
        <v>114.7</v>
      </c>
    </row>
    <row r="56" spans="1:12" ht="31.5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105.3</v>
      </c>
      <c r="J56" s="41">
        <f>'Прил 2'!K57</f>
        <v>110.4</v>
      </c>
      <c r="K56" s="41">
        <f>'Прил 2'!L57</f>
        <v>114.7</v>
      </c>
    </row>
    <row r="57" spans="1:12" ht="31.5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4</v>
      </c>
      <c r="J57" s="41">
        <f t="shared" si="13"/>
        <v>4</v>
      </c>
      <c r="K57" s="41">
        <f t="shared" si="13"/>
        <v>4</v>
      </c>
    </row>
    <row r="58" spans="1:12" ht="31.5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4</v>
      </c>
      <c r="J58" s="41">
        <f>'Прил 2'!K59</f>
        <v>4</v>
      </c>
      <c r="K58" s="41">
        <f>'Прил 2'!L59</f>
        <v>4</v>
      </c>
    </row>
    <row r="59" spans="1:12">
      <c r="A59" s="144" t="s">
        <v>52</v>
      </c>
      <c r="B59" s="152" t="s">
        <v>17</v>
      </c>
      <c r="C59" s="152"/>
      <c r="D59" s="101"/>
      <c r="E59" s="101"/>
      <c r="F59" s="101"/>
      <c r="G59" s="101"/>
      <c r="H59" s="101"/>
      <c r="I59" s="138">
        <f t="shared" ref="I59:K59" si="14">I60</f>
        <v>314.5</v>
      </c>
      <c r="J59" s="138">
        <f t="shared" si="14"/>
        <v>299.40000000000003</v>
      </c>
      <c r="K59" s="138">
        <f t="shared" si="14"/>
        <v>323</v>
      </c>
    </row>
    <row r="60" spans="1:12">
      <c r="A60" s="144" t="s">
        <v>53</v>
      </c>
      <c r="B60" s="101" t="s">
        <v>17</v>
      </c>
      <c r="C60" s="101" t="s">
        <v>29</v>
      </c>
      <c r="D60" s="157"/>
      <c r="E60" s="157"/>
      <c r="F60" s="157"/>
      <c r="G60" s="157"/>
      <c r="H60" s="101"/>
      <c r="I60" s="138">
        <f>I61+I65</f>
        <v>314.5</v>
      </c>
      <c r="J60" s="138">
        <f t="shared" ref="J60:K60" si="15">J61+J65</f>
        <v>299.40000000000003</v>
      </c>
      <c r="K60" s="138">
        <f t="shared" si="15"/>
        <v>323</v>
      </c>
    </row>
    <row r="61" spans="1:12" ht="78.75">
      <c r="A61" s="149" t="s">
        <v>217</v>
      </c>
      <c r="B61" s="89" t="s">
        <v>17</v>
      </c>
      <c r="C61" s="89" t="s">
        <v>29</v>
      </c>
      <c r="D61" s="89" t="s">
        <v>31</v>
      </c>
      <c r="E61" s="89"/>
      <c r="F61" s="89"/>
      <c r="G61" s="89"/>
      <c r="H61" s="6"/>
      <c r="I61" s="41">
        <f>I62</f>
        <v>294.64999999999998</v>
      </c>
      <c r="J61" s="41">
        <f t="shared" ref="J61:K63" si="16">J62</f>
        <v>284.60000000000002</v>
      </c>
      <c r="K61" s="41">
        <f t="shared" si="16"/>
        <v>308.3</v>
      </c>
    </row>
    <row r="62" spans="1:12" ht="173.25">
      <c r="A62" s="194" t="s">
        <v>176</v>
      </c>
      <c r="B62" s="89" t="s">
        <v>17</v>
      </c>
      <c r="C62" s="89" t="s">
        <v>29</v>
      </c>
      <c r="D62" s="89" t="s">
        <v>31</v>
      </c>
      <c r="E62" s="89" t="s">
        <v>34</v>
      </c>
      <c r="F62" s="89" t="s">
        <v>16</v>
      </c>
      <c r="G62" s="89" t="s">
        <v>54</v>
      </c>
      <c r="H62" s="6"/>
      <c r="I62" s="41">
        <f>I63</f>
        <v>294.64999999999998</v>
      </c>
      <c r="J62" s="41">
        <f t="shared" si="16"/>
        <v>284.60000000000002</v>
      </c>
      <c r="K62" s="41">
        <f t="shared" si="16"/>
        <v>308.3</v>
      </c>
    </row>
    <row r="63" spans="1:12" ht="31.5">
      <c r="A63" s="95" t="s">
        <v>97</v>
      </c>
      <c r="B63" s="89" t="s">
        <v>17</v>
      </c>
      <c r="C63" s="89" t="s">
        <v>29</v>
      </c>
      <c r="D63" s="89" t="s">
        <v>31</v>
      </c>
      <c r="E63" s="89" t="s">
        <v>34</v>
      </c>
      <c r="F63" s="89" t="s">
        <v>16</v>
      </c>
      <c r="G63" s="89" t="s">
        <v>54</v>
      </c>
      <c r="H63" s="6" t="s">
        <v>99</v>
      </c>
      <c r="I63" s="41">
        <f>I64</f>
        <v>294.64999999999998</v>
      </c>
      <c r="J63" s="41">
        <f t="shared" si="16"/>
        <v>284.60000000000002</v>
      </c>
      <c r="K63" s="41">
        <f t="shared" si="16"/>
        <v>308.3</v>
      </c>
    </row>
    <row r="64" spans="1:12" ht="31.5">
      <c r="A64" s="95" t="s">
        <v>98</v>
      </c>
      <c r="B64" s="89" t="s">
        <v>17</v>
      </c>
      <c r="C64" s="89" t="s">
        <v>29</v>
      </c>
      <c r="D64" s="89" t="s">
        <v>31</v>
      </c>
      <c r="E64" s="89" t="s">
        <v>34</v>
      </c>
      <c r="F64" s="89" t="s">
        <v>16</v>
      </c>
      <c r="G64" s="89" t="s">
        <v>54</v>
      </c>
      <c r="H64" s="6" t="s">
        <v>100</v>
      </c>
      <c r="I64" s="41">
        <f>'Прил 2'!J65</f>
        <v>294.64999999999998</v>
      </c>
      <c r="J64" s="41">
        <f>'Прил 2'!K65</f>
        <v>284.60000000000002</v>
      </c>
      <c r="K64" s="41">
        <f>'Прил 2'!L65</f>
        <v>308.3</v>
      </c>
    </row>
    <row r="65" spans="1:11" ht="63">
      <c r="A65" s="119" t="s">
        <v>218</v>
      </c>
      <c r="B65" s="6" t="s">
        <v>17</v>
      </c>
      <c r="C65" s="6" t="s">
        <v>29</v>
      </c>
      <c r="D65" s="6" t="s">
        <v>225</v>
      </c>
      <c r="E65" s="6"/>
      <c r="F65" s="6"/>
      <c r="G65" s="6"/>
      <c r="H65" s="6"/>
      <c r="I65" s="41">
        <f>I66</f>
        <v>19.850000000000001</v>
      </c>
      <c r="J65" s="41">
        <f t="shared" ref="J65:K67" si="17">J66</f>
        <v>14.8</v>
      </c>
      <c r="K65" s="41">
        <f t="shared" si="17"/>
        <v>14.7</v>
      </c>
    </row>
    <row r="66" spans="1:11" ht="173.25">
      <c r="A66" s="194" t="s">
        <v>176</v>
      </c>
      <c r="B66" s="89" t="s">
        <v>17</v>
      </c>
      <c r="C66" s="89" t="s">
        <v>29</v>
      </c>
      <c r="D66" s="89" t="s">
        <v>225</v>
      </c>
      <c r="E66" s="89" t="s">
        <v>34</v>
      </c>
      <c r="F66" s="89" t="s">
        <v>16</v>
      </c>
      <c r="G66" s="89" t="s">
        <v>54</v>
      </c>
      <c r="H66" s="6"/>
      <c r="I66" s="41">
        <f>I67</f>
        <v>19.850000000000001</v>
      </c>
      <c r="J66" s="41">
        <f t="shared" si="17"/>
        <v>14.8</v>
      </c>
      <c r="K66" s="41">
        <f t="shared" si="17"/>
        <v>14.7</v>
      </c>
    </row>
    <row r="67" spans="1:11" ht="31.5">
      <c r="A67" s="95" t="s">
        <v>97</v>
      </c>
      <c r="B67" s="89" t="s">
        <v>17</v>
      </c>
      <c r="C67" s="89" t="s">
        <v>29</v>
      </c>
      <c r="D67" s="89" t="s">
        <v>225</v>
      </c>
      <c r="E67" s="89" t="s">
        <v>34</v>
      </c>
      <c r="F67" s="89" t="s">
        <v>16</v>
      </c>
      <c r="G67" s="89" t="s">
        <v>54</v>
      </c>
      <c r="H67" s="6" t="s">
        <v>99</v>
      </c>
      <c r="I67" s="41">
        <f>I68</f>
        <v>19.850000000000001</v>
      </c>
      <c r="J67" s="41">
        <f t="shared" si="17"/>
        <v>14.8</v>
      </c>
      <c r="K67" s="41">
        <f t="shared" si="17"/>
        <v>14.7</v>
      </c>
    </row>
    <row r="68" spans="1:11" ht="31.5">
      <c r="A68" s="95" t="s">
        <v>98</v>
      </c>
      <c r="B68" s="89" t="s">
        <v>17</v>
      </c>
      <c r="C68" s="89" t="s">
        <v>29</v>
      </c>
      <c r="D68" s="89" t="s">
        <v>225</v>
      </c>
      <c r="E68" s="89" t="s">
        <v>34</v>
      </c>
      <c r="F68" s="89" t="s">
        <v>16</v>
      </c>
      <c r="G68" s="89" t="s">
        <v>54</v>
      </c>
      <c r="H68" s="6" t="s">
        <v>100</v>
      </c>
      <c r="I68" s="41">
        <f>'Прил 2'!J69</f>
        <v>19.850000000000001</v>
      </c>
      <c r="J68" s="41">
        <f>'Прил 2'!K69</f>
        <v>14.8</v>
      </c>
      <c r="K68" s="41">
        <f>'Прил 2'!L69</f>
        <v>14.7</v>
      </c>
    </row>
    <row r="69" spans="1:11">
      <c r="A69" s="144" t="s">
        <v>20</v>
      </c>
      <c r="B69" s="101" t="s">
        <v>19</v>
      </c>
      <c r="C69" s="101"/>
      <c r="D69" s="101"/>
      <c r="E69" s="101"/>
      <c r="F69" s="101"/>
      <c r="G69" s="40"/>
      <c r="H69" s="40"/>
      <c r="I69" s="138">
        <f>I76+I70</f>
        <v>185.1</v>
      </c>
      <c r="J69" s="138">
        <f t="shared" ref="J69:K69" si="18">J76+J70</f>
        <v>125.3</v>
      </c>
      <c r="K69" s="138">
        <f t="shared" si="18"/>
        <v>129.1</v>
      </c>
    </row>
    <row r="70" spans="1:11">
      <c r="A70" s="144" t="s">
        <v>55</v>
      </c>
      <c r="B70" s="101" t="s">
        <v>19</v>
      </c>
      <c r="C70" s="101" t="s">
        <v>27</v>
      </c>
      <c r="D70" s="101"/>
      <c r="E70" s="101"/>
      <c r="F70" s="101"/>
      <c r="G70" s="137"/>
      <c r="H70" s="137"/>
      <c r="I70" s="138">
        <f>I71</f>
        <v>30</v>
      </c>
      <c r="J70" s="138">
        <f t="shared" ref="J70:K74" si="19">J71</f>
        <v>30</v>
      </c>
      <c r="K70" s="138">
        <f t="shared" si="19"/>
        <v>30</v>
      </c>
    </row>
    <row r="71" spans="1:11" ht="47.25">
      <c r="A71" s="96" t="s">
        <v>160</v>
      </c>
      <c r="B71" s="6" t="s">
        <v>19</v>
      </c>
      <c r="C71" s="6" t="s">
        <v>27</v>
      </c>
      <c r="D71" s="6" t="s">
        <v>47</v>
      </c>
      <c r="E71" s="101"/>
      <c r="F71" s="101"/>
      <c r="G71" s="137"/>
      <c r="H71" s="137"/>
      <c r="I71" s="41">
        <f>I72</f>
        <v>30</v>
      </c>
      <c r="J71" s="41">
        <f t="shared" si="19"/>
        <v>30</v>
      </c>
      <c r="K71" s="41">
        <f t="shared" si="19"/>
        <v>30</v>
      </c>
    </row>
    <row r="72" spans="1:11" ht="47.25">
      <c r="A72" s="96" t="s">
        <v>161</v>
      </c>
      <c r="B72" s="6" t="s">
        <v>19</v>
      </c>
      <c r="C72" s="6" t="s">
        <v>27</v>
      </c>
      <c r="D72" s="6" t="s">
        <v>47</v>
      </c>
      <c r="E72" s="6" t="s">
        <v>23</v>
      </c>
      <c r="F72" s="6"/>
      <c r="G72" s="40"/>
      <c r="H72" s="40"/>
      <c r="I72" s="41">
        <f>I73</f>
        <v>30</v>
      </c>
      <c r="J72" s="41">
        <f t="shared" si="19"/>
        <v>30</v>
      </c>
      <c r="K72" s="41">
        <f t="shared" si="19"/>
        <v>30</v>
      </c>
    </row>
    <row r="73" spans="1:11" ht="78.75">
      <c r="A73" s="119" t="s">
        <v>219</v>
      </c>
      <c r="B73" s="6" t="s">
        <v>19</v>
      </c>
      <c r="C73" s="6" t="s">
        <v>27</v>
      </c>
      <c r="D73" s="6">
        <v>89</v>
      </c>
      <c r="E73" s="6">
        <v>1</v>
      </c>
      <c r="F73" s="6" t="s">
        <v>36</v>
      </c>
      <c r="G73" s="6" t="s">
        <v>220</v>
      </c>
      <c r="H73" s="88"/>
      <c r="I73" s="41">
        <f>I74</f>
        <v>30</v>
      </c>
      <c r="J73" s="41">
        <f t="shared" si="19"/>
        <v>30</v>
      </c>
      <c r="K73" s="41">
        <f t="shared" si="19"/>
        <v>30</v>
      </c>
    </row>
    <row r="74" spans="1:11" ht="31.5">
      <c r="A74" s="95" t="s">
        <v>97</v>
      </c>
      <c r="B74" s="6" t="s">
        <v>19</v>
      </c>
      <c r="C74" s="6" t="s">
        <v>27</v>
      </c>
      <c r="D74" s="6">
        <v>89</v>
      </c>
      <c r="E74" s="6">
        <v>1</v>
      </c>
      <c r="F74" s="6" t="s">
        <v>36</v>
      </c>
      <c r="G74" s="6" t="s">
        <v>220</v>
      </c>
      <c r="H74" s="88" t="s">
        <v>99</v>
      </c>
      <c r="I74" s="41">
        <f>I75</f>
        <v>30</v>
      </c>
      <c r="J74" s="41">
        <f t="shared" si="19"/>
        <v>30</v>
      </c>
      <c r="K74" s="41">
        <f t="shared" si="19"/>
        <v>30</v>
      </c>
    </row>
    <row r="75" spans="1:11" ht="31.5">
      <c r="A75" s="95" t="s">
        <v>98</v>
      </c>
      <c r="B75" s="6" t="s">
        <v>19</v>
      </c>
      <c r="C75" s="6" t="s">
        <v>27</v>
      </c>
      <c r="D75" s="6">
        <v>89</v>
      </c>
      <c r="E75" s="6">
        <v>1</v>
      </c>
      <c r="F75" s="6" t="s">
        <v>36</v>
      </c>
      <c r="G75" s="6" t="s">
        <v>220</v>
      </c>
      <c r="H75" s="88" t="s">
        <v>100</v>
      </c>
      <c r="I75" s="41">
        <f>'Прил 2'!J76</f>
        <v>30</v>
      </c>
      <c r="J75" s="41">
        <f>'Прил 2'!K76</f>
        <v>30</v>
      </c>
      <c r="K75" s="41">
        <f>'Прил 2'!L76</f>
        <v>30</v>
      </c>
    </row>
    <row r="76" spans="1:11">
      <c r="A76" s="144" t="s">
        <v>56</v>
      </c>
      <c r="B76" s="101" t="s">
        <v>19</v>
      </c>
      <c r="C76" s="101" t="s">
        <v>28</v>
      </c>
      <c r="D76" s="101"/>
      <c r="E76" s="101"/>
      <c r="F76" s="147"/>
      <c r="G76" s="137"/>
      <c r="H76" s="137"/>
      <c r="I76" s="138">
        <f>'Прил 3'!I77+'Прил 3'!I80</f>
        <v>155.1</v>
      </c>
      <c r="J76" s="138">
        <f>'Прил 3'!J77+'Прил 3'!J80</f>
        <v>95.3</v>
      </c>
      <c r="K76" s="138">
        <f>'Прил 3'!K77+'Прил 3'!K80</f>
        <v>99.1</v>
      </c>
    </row>
    <row r="77" spans="1:11">
      <c r="A77" s="95" t="s">
        <v>57</v>
      </c>
      <c r="B77" s="6" t="s">
        <v>19</v>
      </c>
      <c r="C77" s="6" t="s">
        <v>28</v>
      </c>
      <c r="D77" s="6" t="s">
        <v>47</v>
      </c>
      <c r="E77" s="6">
        <v>1</v>
      </c>
      <c r="F77" s="89" t="s">
        <v>36</v>
      </c>
      <c r="G77" s="120">
        <v>43010</v>
      </c>
      <c r="H77" s="40"/>
      <c r="I77" s="41">
        <f>I78</f>
        <v>80</v>
      </c>
      <c r="J77" s="41">
        <f t="shared" ref="J77:K78" si="20">J78</f>
        <v>50</v>
      </c>
      <c r="K77" s="41">
        <f t="shared" si="20"/>
        <v>50</v>
      </c>
    </row>
    <row r="78" spans="1:11" ht="31.5">
      <c r="A78" s="95" t="s">
        <v>97</v>
      </c>
      <c r="B78" s="6" t="s">
        <v>19</v>
      </c>
      <c r="C78" s="6" t="s">
        <v>28</v>
      </c>
      <c r="D78" s="6" t="s">
        <v>47</v>
      </c>
      <c r="E78" s="6">
        <v>1</v>
      </c>
      <c r="F78" s="89" t="s">
        <v>36</v>
      </c>
      <c r="G78" s="120">
        <v>43010</v>
      </c>
      <c r="H78" s="120">
        <v>200</v>
      </c>
      <c r="I78" s="41">
        <f>I79</f>
        <v>80</v>
      </c>
      <c r="J78" s="41">
        <f t="shared" si="20"/>
        <v>50</v>
      </c>
      <c r="K78" s="41">
        <f t="shared" si="20"/>
        <v>50</v>
      </c>
    </row>
    <row r="79" spans="1:11" ht="31.5">
      <c r="A79" s="95" t="s">
        <v>98</v>
      </c>
      <c r="B79" s="6" t="s">
        <v>19</v>
      </c>
      <c r="C79" s="6" t="s">
        <v>28</v>
      </c>
      <c r="D79" s="6" t="s">
        <v>47</v>
      </c>
      <c r="E79" s="6">
        <v>1</v>
      </c>
      <c r="F79" s="89" t="s">
        <v>36</v>
      </c>
      <c r="G79" s="120">
        <v>43010</v>
      </c>
      <c r="H79" s="120">
        <v>240</v>
      </c>
      <c r="I79" s="41">
        <f>'Прил 2'!J82</f>
        <v>80</v>
      </c>
      <c r="J79" s="41">
        <f>'Прил 2'!K82</f>
        <v>50</v>
      </c>
      <c r="K79" s="41">
        <f>'Прил 2'!L82</f>
        <v>50</v>
      </c>
    </row>
    <row r="80" spans="1:11">
      <c r="A80" s="95" t="s">
        <v>136</v>
      </c>
      <c r="B80" s="6" t="s">
        <v>19</v>
      </c>
      <c r="C80" s="6" t="s">
        <v>28</v>
      </c>
      <c r="D80" s="6" t="s">
        <v>47</v>
      </c>
      <c r="E80" s="6">
        <v>1</v>
      </c>
      <c r="F80" s="89" t="s">
        <v>36</v>
      </c>
      <c r="G80" s="120">
        <v>43040</v>
      </c>
      <c r="H80" s="40"/>
      <c r="I80" s="41">
        <f>I81</f>
        <v>75.099999999999994</v>
      </c>
      <c r="J80" s="41">
        <f t="shared" ref="J80:K81" si="21">J81</f>
        <v>45.3</v>
      </c>
      <c r="K80" s="41">
        <f t="shared" si="21"/>
        <v>49.1</v>
      </c>
    </row>
    <row r="81" spans="1:12" ht="31.5">
      <c r="A81" s="95" t="s">
        <v>97</v>
      </c>
      <c r="B81" s="6" t="s">
        <v>19</v>
      </c>
      <c r="C81" s="6" t="s">
        <v>28</v>
      </c>
      <c r="D81" s="6" t="s">
        <v>47</v>
      </c>
      <c r="E81" s="6">
        <v>1</v>
      </c>
      <c r="F81" s="89" t="s">
        <v>36</v>
      </c>
      <c r="G81" s="120">
        <v>43040</v>
      </c>
      <c r="H81" s="120">
        <v>200</v>
      </c>
      <c r="I81" s="41">
        <f>I82</f>
        <v>75.099999999999994</v>
      </c>
      <c r="J81" s="41">
        <f t="shared" si="21"/>
        <v>45.3</v>
      </c>
      <c r="K81" s="41">
        <f t="shared" si="21"/>
        <v>49.1</v>
      </c>
    </row>
    <row r="82" spans="1:12" ht="31.5">
      <c r="A82" s="95" t="s">
        <v>98</v>
      </c>
      <c r="B82" s="6" t="s">
        <v>19</v>
      </c>
      <c r="C82" s="6" t="s">
        <v>28</v>
      </c>
      <c r="D82" s="6" t="s">
        <v>47</v>
      </c>
      <c r="E82" s="6">
        <v>1</v>
      </c>
      <c r="F82" s="89" t="s">
        <v>36</v>
      </c>
      <c r="G82" s="120">
        <v>43040</v>
      </c>
      <c r="H82" s="120">
        <v>240</v>
      </c>
      <c r="I82" s="41">
        <f>'Прил 2'!J85</f>
        <v>75.099999999999994</v>
      </c>
      <c r="J82" s="41">
        <f>'Прил 2'!K85</f>
        <v>45.3</v>
      </c>
      <c r="K82" s="41">
        <f>'Прил 2'!L85</f>
        <v>49.1</v>
      </c>
    </row>
    <row r="83" spans="1:12">
      <c r="A83" s="144" t="s">
        <v>58</v>
      </c>
      <c r="B83" s="101" t="s">
        <v>30</v>
      </c>
      <c r="C83" s="101"/>
      <c r="D83" s="102"/>
      <c r="E83" s="101"/>
      <c r="F83" s="101"/>
      <c r="G83" s="101"/>
      <c r="H83" s="153"/>
      <c r="I83" s="138">
        <f t="shared" ref="I83:K88" si="22">I84</f>
        <v>83.1</v>
      </c>
      <c r="J83" s="138">
        <f t="shared" si="22"/>
        <v>62.3</v>
      </c>
      <c r="K83" s="138">
        <f t="shared" si="22"/>
        <v>42.599999999999994</v>
      </c>
    </row>
    <row r="84" spans="1:12">
      <c r="A84" s="158" t="s">
        <v>26</v>
      </c>
      <c r="B84" s="101" t="s">
        <v>30</v>
      </c>
      <c r="C84" s="101" t="s">
        <v>16</v>
      </c>
      <c r="D84" s="153"/>
      <c r="E84" s="101"/>
      <c r="F84" s="101"/>
      <c r="G84" s="101"/>
      <c r="H84" s="153"/>
      <c r="I84" s="138">
        <f>I85</f>
        <v>83.1</v>
      </c>
      <c r="J84" s="138">
        <f t="shared" si="22"/>
        <v>62.3</v>
      </c>
      <c r="K84" s="138">
        <f t="shared" si="22"/>
        <v>42.599999999999994</v>
      </c>
    </row>
    <row r="85" spans="1:12" ht="47.25">
      <c r="A85" s="96" t="s">
        <v>160</v>
      </c>
      <c r="B85" s="6" t="s">
        <v>30</v>
      </c>
      <c r="C85" s="6" t="s">
        <v>16</v>
      </c>
      <c r="D85" s="6">
        <v>89</v>
      </c>
      <c r="E85" s="6"/>
      <c r="F85" s="6"/>
      <c r="G85" s="6"/>
      <c r="H85" s="88"/>
      <c r="I85" s="41">
        <f>I86</f>
        <v>83.1</v>
      </c>
      <c r="J85" s="41">
        <f t="shared" si="22"/>
        <v>62.3</v>
      </c>
      <c r="K85" s="41">
        <f t="shared" si="22"/>
        <v>42.599999999999994</v>
      </c>
      <c r="L85" s="36"/>
    </row>
    <row r="86" spans="1:12" ht="47.25">
      <c r="A86" s="96" t="s">
        <v>161</v>
      </c>
      <c r="B86" s="6" t="s">
        <v>30</v>
      </c>
      <c r="C86" s="6" t="s">
        <v>16</v>
      </c>
      <c r="D86" s="6">
        <v>89</v>
      </c>
      <c r="E86" s="6">
        <v>1</v>
      </c>
      <c r="F86" s="6"/>
      <c r="G86" s="6"/>
      <c r="H86" s="88"/>
      <c r="I86" s="41">
        <f>I87</f>
        <v>83.1</v>
      </c>
      <c r="J86" s="41">
        <f t="shared" si="22"/>
        <v>62.3</v>
      </c>
      <c r="K86" s="41">
        <f t="shared" si="22"/>
        <v>42.599999999999994</v>
      </c>
      <c r="L86" s="36"/>
    </row>
    <row r="87" spans="1:12">
      <c r="A87" s="96" t="s">
        <v>92</v>
      </c>
      <c r="B87" s="159" t="s">
        <v>30</v>
      </c>
      <c r="C87" s="159" t="s">
        <v>16</v>
      </c>
      <c r="D87" s="125">
        <v>89</v>
      </c>
      <c r="E87" s="89">
        <v>1</v>
      </c>
      <c r="F87" s="89" t="s">
        <v>36</v>
      </c>
      <c r="G87" s="89" t="s">
        <v>60</v>
      </c>
      <c r="H87" s="125"/>
      <c r="I87" s="41">
        <f t="shared" si="22"/>
        <v>83.1</v>
      </c>
      <c r="J87" s="41">
        <f t="shared" si="22"/>
        <v>62.3</v>
      </c>
      <c r="K87" s="41">
        <f t="shared" si="22"/>
        <v>42.599999999999994</v>
      </c>
    </row>
    <row r="88" spans="1:12">
      <c r="A88" s="96" t="s">
        <v>93</v>
      </c>
      <c r="B88" s="159" t="s">
        <v>30</v>
      </c>
      <c r="C88" s="159" t="s">
        <v>16</v>
      </c>
      <c r="D88" s="125">
        <v>89</v>
      </c>
      <c r="E88" s="89">
        <v>1</v>
      </c>
      <c r="F88" s="89" t="s">
        <v>36</v>
      </c>
      <c r="G88" s="89" t="s">
        <v>60</v>
      </c>
      <c r="H88" s="125" t="s">
        <v>95</v>
      </c>
      <c r="I88" s="41">
        <f t="shared" si="22"/>
        <v>83.1</v>
      </c>
      <c r="J88" s="41">
        <f t="shared" si="22"/>
        <v>62.3</v>
      </c>
      <c r="K88" s="41">
        <f t="shared" si="22"/>
        <v>42.599999999999994</v>
      </c>
    </row>
    <row r="89" spans="1:12">
      <c r="A89" s="96" t="s">
        <v>94</v>
      </c>
      <c r="B89" s="159" t="s">
        <v>30</v>
      </c>
      <c r="C89" s="159" t="s">
        <v>16</v>
      </c>
      <c r="D89" s="125">
        <v>89</v>
      </c>
      <c r="E89" s="89">
        <v>1</v>
      </c>
      <c r="F89" s="89" t="s">
        <v>36</v>
      </c>
      <c r="G89" s="89" t="s">
        <v>60</v>
      </c>
      <c r="H89" s="125" t="s">
        <v>96</v>
      </c>
      <c r="I89" s="41">
        <f>'Прил 2'!J92</f>
        <v>83.1</v>
      </c>
      <c r="J89" s="41">
        <f>'Прил 2'!K92</f>
        <v>62.3</v>
      </c>
      <c r="K89" s="41">
        <f>'Прил 2'!L92</f>
        <v>42.599999999999994</v>
      </c>
    </row>
    <row r="90" spans="1:12">
      <c r="A90" s="141" t="s">
        <v>18</v>
      </c>
      <c r="B90" s="160" t="s">
        <v>31</v>
      </c>
      <c r="C90" s="160"/>
      <c r="D90" s="151"/>
      <c r="E90" s="117"/>
      <c r="F90" s="117"/>
      <c r="G90" s="117"/>
      <c r="H90" s="151"/>
      <c r="I90" s="138">
        <f t="shared" ref="I90:K95" si="23">I91</f>
        <v>1</v>
      </c>
      <c r="J90" s="138">
        <f t="shared" si="23"/>
        <v>1</v>
      </c>
      <c r="K90" s="138">
        <f t="shared" si="23"/>
        <v>1</v>
      </c>
    </row>
    <row r="91" spans="1:12" ht="31.5">
      <c r="A91" s="141" t="s">
        <v>61</v>
      </c>
      <c r="B91" s="117">
        <v>13</v>
      </c>
      <c r="C91" s="117" t="s">
        <v>16</v>
      </c>
      <c r="D91" s="148"/>
      <c r="E91" s="117"/>
      <c r="F91" s="117"/>
      <c r="G91" s="117"/>
      <c r="H91" s="151"/>
      <c r="I91" s="138">
        <f t="shared" si="23"/>
        <v>1</v>
      </c>
      <c r="J91" s="138">
        <f t="shared" si="23"/>
        <v>1</v>
      </c>
      <c r="K91" s="138">
        <f t="shared" si="23"/>
        <v>1</v>
      </c>
    </row>
    <row r="92" spans="1:12" ht="47.25">
      <c r="A92" s="96" t="s">
        <v>160</v>
      </c>
      <c r="B92" s="89" t="s">
        <v>31</v>
      </c>
      <c r="C92" s="89" t="s">
        <v>16</v>
      </c>
      <c r="D92" s="6">
        <v>89</v>
      </c>
      <c r="E92" s="6">
        <v>0</v>
      </c>
      <c r="F92" s="89"/>
      <c r="G92" s="89"/>
      <c r="H92" s="125"/>
      <c r="I92" s="41">
        <f t="shared" si="23"/>
        <v>1</v>
      </c>
      <c r="J92" s="41">
        <f t="shared" si="23"/>
        <v>1</v>
      </c>
      <c r="K92" s="41">
        <f t="shared" si="23"/>
        <v>1</v>
      </c>
    </row>
    <row r="93" spans="1:12" ht="47.25">
      <c r="A93" s="96" t="s">
        <v>161</v>
      </c>
      <c r="B93" s="89" t="s">
        <v>31</v>
      </c>
      <c r="C93" s="89" t="s">
        <v>16</v>
      </c>
      <c r="D93" s="6">
        <v>89</v>
      </c>
      <c r="E93" s="6">
        <v>1</v>
      </c>
      <c r="F93" s="89"/>
      <c r="G93" s="89"/>
      <c r="H93" s="125"/>
      <c r="I93" s="41">
        <f t="shared" si="23"/>
        <v>1</v>
      </c>
      <c r="J93" s="41">
        <f t="shared" si="23"/>
        <v>1</v>
      </c>
      <c r="K93" s="41">
        <f t="shared" si="23"/>
        <v>1</v>
      </c>
    </row>
    <row r="94" spans="1:12">
      <c r="A94" s="95" t="s">
        <v>62</v>
      </c>
      <c r="B94" s="89">
        <v>13</v>
      </c>
      <c r="C94" s="89" t="s">
        <v>16</v>
      </c>
      <c r="D94" s="97">
        <v>89</v>
      </c>
      <c r="E94" s="89">
        <v>1</v>
      </c>
      <c r="F94" s="89" t="s">
        <v>36</v>
      </c>
      <c r="G94" s="89">
        <v>41240</v>
      </c>
      <c r="H94" s="125"/>
      <c r="I94" s="41">
        <f t="shared" si="23"/>
        <v>1</v>
      </c>
      <c r="J94" s="41">
        <f t="shared" si="23"/>
        <v>1</v>
      </c>
      <c r="K94" s="41">
        <f t="shared" si="23"/>
        <v>1</v>
      </c>
    </row>
    <row r="95" spans="1:12">
      <c r="A95" s="95" t="s">
        <v>90</v>
      </c>
      <c r="B95" s="89">
        <v>13</v>
      </c>
      <c r="C95" s="89" t="s">
        <v>16</v>
      </c>
      <c r="D95" s="97">
        <v>89</v>
      </c>
      <c r="E95" s="89">
        <v>1</v>
      </c>
      <c r="F95" s="89" t="s">
        <v>36</v>
      </c>
      <c r="G95" s="89" t="s">
        <v>67</v>
      </c>
      <c r="H95" s="125" t="s">
        <v>91</v>
      </c>
      <c r="I95" s="41">
        <f t="shared" si="23"/>
        <v>1</v>
      </c>
      <c r="J95" s="41">
        <f t="shared" si="23"/>
        <v>1</v>
      </c>
      <c r="K95" s="41">
        <f t="shared" si="23"/>
        <v>1</v>
      </c>
    </row>
    <row r="96" spans="1:12">
      <c r="A96" s="93" t="s">
        <v>63</v>
      </c>
      <c r="B96" s="89">
        <v>13</v>
      </c>
      <c r="C96" s="89" t="s">
        <v>16</v>
      </c>
      <c r="D96" s="97">
        <v>89</v>
      </c>
      <c r="E96" s="89">
        <v>1</v>
      </c>
      <c r="F96" s="89" t="s">
        <v>36</v>
      </c>
      <c r="G96" s="89">
        <v>41240</v>
      </c>
      <c r="H96" s="125">
        <v>730</v>
      </c>
      <c r="I96" s="41">
        <f>'Прил 2'!J99</f>
        <v>1</v>
      </c>
      <c r="J96" s="41">
        <f>'Прил 2'!K99</f>
        <v>1</v>
      </c>
      <c r="K96" s="41">
        <f>'Прил 2'!L99</f>
        <v>1</v>
      </c>
    </row>
    <row r="97" spans="1:11">
      <c r="A97" s="93" t="s">
        <v>168</v>
      </c>
      <c r="B97" s="89" t="s">
        <v>169</v>
      </c>
      <c r="C97" s="89"/>
      <c r="D97" s="97"/>
      <c r="E97" s="89"/>
      <c r="F97" s="89"/>
      <c r="G97" s="89"/>
      <c r="H97" s="125"/>
      <c r="I97" s="41"/>
      <c r="J97" s="41">
        <f t="shared" ref="J97:K102" si="24">J98</f>
        <v>20.8</v>
      </c>
      <c r="K97" s="41">
        <f t="shared" si="24"/>
        <v>40.5</v>
      </c>
    </row>
    <row r="98" spans="1:11">
      <c r="A98" s="93" t="s">
        <v>168</v>
      </c>
      <c r="B98" s="89" t="s">
        <v>169</v>
      </c>
      <c r="C98" s="89">
        <v>99</v>
      </c>
      <c r="D98" s="97"/>
      <c r="E98" s="89"/>
      <c r="F98" s="89"/>
      <c r="G98" s="89"/>
      <c r="H98" s="125"/>
      <c r="I98" s="41"/>
      <c r="J98" s="41">
        <f t="shared" si="24"/>
        <v>20.8</v>
      </c>
      <c r="K98" s="41">
        <f t="shared" si="24"/>
        <v>40.5</v>
      </c>
    </row>
    <row r="99" spans="1:11" ht="47.25">
      <c r="A99" s="96" t="s">
        <v>160</v>
      </c>
      <c r="B99" s="89" t="s">
        <v>169</v>
      </c>
      <c r="C99" s="89">
        <v>99</v>
      </c>
      <c r="D99" s="89" t="s">
        <v>47</v>
      </c>
      <c r="E99" s="89" t="s">
        <v>34</v>
      </c>
      <c r="F99" s="89"/>
      <c r="G99" s="89"/>
      <c r="H99" s="125"/>
      <c r="I99" s="41"/>
      <c r="J99" s="41">
        <f t="shared" si="24"/>
        <v>20.8</v>
      </c>
      <c r="K99" s="41">
        <f t="shared" si="24"/>
        <v>40.5</v>
      </c>
    </row>
    <row r="100" spans="1:11" ht="47.25">
      <c r="A100" s="96" t="s">
        <v>161</v>
      </c>
      <c r="B100" s="89" t="s">
        <v>169</v>
      </c>
      <c r="C100" s="89">
        <v>99</v>
      </c>
      <c r="D100" s="89" t="s">
        <v>47</v>
      </c>
      <c r="E100" s="89" t="s">
        <v>23</v>
      </c>
      <c r="F100" s="89"/>
      <c r="G100" s="89"/>
      <c r="H100" s="125"/>
      <c r="I100" s="41"/>
      <c r="J100" s="41">
        <f t="shared" si="24"/>
        <v>20.8</v>
      </c>
      <c r="K100" s="41">
        <f t="shared" si="24"/>
        <v>40.5</v>
      </c>
    </row>
    <row r="101" spans="1:11">
      <c r="A101" s="93" t="s">
        <v>208</v>
      </c>
      <c r="B101" s="89" t="s">
        <v>169</v>
      </c>
      <c r="C101" s="89">
        <v>99</v>
      </c>
      <c r="D101" s="89" t="s">
        <v>47</v>
      </c>
      <c r="E101" s="89" t="s">
        <v>23</v>
      </c>
      <c r="F101" s="89" t="s">
        <v>36</v>
      </c>
      <c r="G101" s="89" t="s">
        <v>170</v>
      </c>
      <c r="H101" s="89"/>
      <c r="I101" s="41"/>
      <c r="J101" s="41">
        <f t="shared" si="24"/>
        <v>20.8</v>
      </c>
      <c r="K101" s="41">
        <f t="shared" si="24"/>
        <v>40.5</v>
      </c>
    </row>
    <row r="102" spans="1:11">
      <c r="A102" s="93" t="s">
        <v>105</v>
      </c>
      <c r="B102" s="89" t="s">
        <v>169</v>
      </c>
      <c r="C102" s="89">
        <v>99</v>
      </c>
      <c r="D102" s="89" t="s">
        <v>47</v>
      </c>
      <c r="E102" s="89" t="s">
        <v>23</v>
      </c>
      <c r="F102" s="89" t="s">
        <v>36</v>
      </c>
      <c r="G102" s="89" t="s">
        <v>170</v>
      </c>
      <c r="H102" s="89" t="s">
        <v>106</v>
      </c>
      <c r="I102" s="169"/>
      <c r="J102" s="162">
        <f t="shared" si="24"/>
        <v>20.8</v>
      </c>
      <c r="K102" s="40">
        <f t="shared" si="24"/>
        <v>40.5</v>
      </c>
    </row>
    <row r="103" spans="1:11">
      <c r="A103" s="93" t="s">
        <v>46</v>
      </c>
      <c r="B103" s="89" t="s">
        <v>169</v>
      </c>
      <c r="C103" s="89" t="s">
        <v>169</v>
      </c>
      <c r="D103" s="89" t="s">
        <v>47</v>
      </c>
      <c r="E103" s="89" t="s">
        <v>23</v>
      </c>
      <c r="F103" s="89" t="s">
        <v>36</v>
      </c>
      <c r="G103" s="89" t="s">
        <v>170</v>
      </c>
      <c r="H103" s="89" t="s">
        <v>48</v>
      </c>
      <c r="I103" s="169"/>
      <c r="J103" s="162">
        <f>'Прил 2'!K106</f>
        <v>20.8</v>
      </c>
      <c r="K103" s="40">
        <f>'Прил 2'!L106</f>
        <v>40.5</v>
      </c>
    </row>
  </sheetData>
  <autoFilter ref="A6:K10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7" priority="47" stopIfTrue="1">
      <formula>$F41=""</formula>
    </cfRule>
    <cfRule type="expression" dxfId="36" priority="48" stopIfTrue="1">
      <formula>#REF!&lt;&gt;""</formula>
    </cfRule>
    <cfRule type="expression" dxfId="35" priority="49" stopIfTrue="1">
      <formula>AND($G41="",$F41&lt;&gt;"")</formula>
    </cfRule>
  </conditionalFormatting>
  <conditionalFormatting sqref="B57">
    <cfRule type="expression" dxfId="34" priority="44" stopIfTrue="1">
      <formula>$F57=""</formula>
    </cfRule>
    <cfRule type="expression" dxfId="33" priority="46" stopIfTrue="1">
      <formula>AND($G57="",$F57&lt;&gt;"")</formula>
    </cfRule>
  </conditionalFormatting>
  <conditionalFormatting sqref="A39">
    <cfRule type="expression" dxfId="32" priority="41" stopIfTrue="1">
      <formula>$F39=""</formula>
    </cfRule>
    <cfRule type="expression" dxfId="31" priority="42" stopIfTrue="1">
      <formula>#REF!&lt;&gt;""</formula>
    </cfRule>
    <cfRule type="expression" dxfId="30" priority="43" stopIfTrue="1">
      <formula>AND($G39="",$F39&lt;&gt;"")</formula>
    </cfRule>
  </conditionalFormatting>
  <conditionalFormatting sqref="A77 A80">
    <cfRule type="expression" dxfId="29" priority="35" stopIfTrue="1">
      <formula>$F77=""</formula>
    </cfRule>
    <cfRule type="expression" dxfId="28" priority="37" stopIfTrue="1">
      <formula>AND($G77="",$F77&lt;&gt;"")</formula>
    </cfRule>
  </conditionalFormatting>
  <conditionalFormatting sqref="A80">
    <cfRule type="expression" dxfId="27" priority="32" stopIfTrue="1">
      <formula>$F80=""</formula>
    </cfRule>
    <cfRule type="expression" dxfId="26" priority="34" stopIfTrue="1">
      <formula>AND($G80="",$F80&lt;&gt;"")</formula>
    </cfRule>
  </conditionalFormatting>
  <conditionalFormatting sqref="A39">
    <cfRule type="expression" dxfId="25" priority="29" stopIfTrue="1">
      <formula>$F39=""</formula>
    </cfRule>
    <cfRule type="expression" dxfId="24" priority="30" stopIfTrue="1">
      <formula>#REF!&lt;&gt;""</formula>
    </cfRule>
    <cfRule type="expression" dxfId="23" priority="31" stopIfTrue="1">
      <formula>AND($G39="",$F39&lt;&gt;"")</formula>
    </cfRule>
  </conditionalFormatting>
  <conditionalFormatting sqref="A36">
    <cfRule type="expression" dxfId="22" priority="26" stopIfTrue="1">
      <formula>$F36=""</formula>
    </cfRule>
    <cfRule type="expression" dxfId="21" priority="27" stopIfTrue="1">
      <formula>#REF!&lt;&gt;""</formula>
    </cfRule>
    <cfRule type="expression" dxfId="20" priority="28" stopIfTrue="1">
      <formula>AND($G36="",$F36&lt;&gt;"")</formula>
    </cfRule>
  </conditionalFormatting>
  <conditionalFormatting sqref="F39 E76">
    <cfRule type="expression" dxfId="19" priority="24" stopIfTrue="1">
      <formula>$C39=""</formula>
    </cfRule>
    <cfRule type="expression" dxfId="18" priority="25" stopIfTrue="1">
      <formula>$D39&lt;&gt;""</formula>
    </cfRule>
  </conditionalFormatting>
  <conditionalFormatting sqref="E39">
    <cfRule type="expression" dxfId="17" priority="22" stopIfTrue="1">
      <formula>$C39=""</formula>
    </cfRule>
    <cfRule type="expression" dxfId="16" priority="23" stopIfTrue="1">
      <formula>$D39&lt;&gt;""</formula>
    </cfRule>
  </conditionalFormatting>
  <conditionalFormatting sqref="F76">
    <cfRule type="expression" dxfId="15" priority="15" stopIfTrue="1">
      <formula>$C76=""</formula>
    </cfRule>
    <cfRule type="expression" dxfId="14" priority="16" stopIfTrue="1">
      <formula>$D76&lt;&gt;""</formula>
    </cfRule>
  </conditionalFormatting>
  <conditionalFormatting sqref="F76">
    <cfRule type="expression" dxfId="13" priority="11" stopIfTrue="1">
      <formula>$C76=""</formula>
    </cfRule>
    <cfRule type="expression" dxfId="12" priority="12" stopIfTrue="1">
      <formula>$D76&lt;&gt;""</formula>
    </cfRule>
  </conditionalFormatting>
  <conditionalFormatting sqref="F39">
    <cfRule type="expression" dxfId="11" priority="9" stopIfTrue="1">
      <formula>$C39=""</formula>
    </cfRule>
    <cfRule type="expression" dxfId="10" priority="10" stopIfTrue="1">
      <formula>$D39&lt;&gt;""</formula>
    </cfRule>
  </conditionalFormatting>
  <conditionalFormatting sqref="E39">
    <cfRule type="expression" dxfId="9" priority="7" stopIfTrue="1">
      <formula>$C39=""</formula>
    </cfRule>
    <cfRule type="expression" dxfId="8" priority="8" stopIfTrue="1">
      <formula>$D39&lt;&gt;""</formula>
    </cfRule>
  </conditionalFormatting>
  <conditionalFormatting sqref="A45">
    <cfRule type="expression" dxfId="7" priority="4" stopIfTrue="1">
      <formula>$F45=""</formula>
    </cfRule>
    <cfRule type="expression" dxfId="6" priority="5" stopIfTrue="1">
      <formula>$H45&lt;&gt;""</formula>
    </cfRule>
    <cfRule type="expression" dxfId="5" priority="6" stopIfTrue="1">
      <formula>AND($G45="",$F45&lt;&gt;"")</formula>
    </cfRule>
  </conditionalFormatting>
  <conditionalFormatting sqref="B45">
    <cfRule type="expression" dxfId="4" priority="1" stopIfTrue="1">
      <formula>$F45=""</formula>
    </cfRule>
    <cfRule type="expression" dxfId="3" priority="2" stopIfTrue="1">
      <formula>#REF!&lt;&gt;""</formula>
    </cfRule>
    <cfRule type="expression" dxfId="2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A77 A80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1"/>
  <sheetViews>
    <sheetView tabSelected="1" view="pageBreakPreview" zoomScaleNormal="100" zoomScaleSheetLayoutView="100" workbookViewId="0">
      <selection activeCell="J60" sqref="J60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1" t="s">
        <v>211</v>
      </c>
      <c r="K1" s="251"/>
      <c r="L1" s="251"/>
    </row>
    <row r="2" spans="1:53" ht="85.5" customHeight="1">
      <c r="A2" s="261" t="s">
        <v>212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262"/>
      <c r="O2" s="262"/>
      <c r="P2" s="262"/>
      <c r="Q2" s="262"/>
      <c r="R2" s="262"/>
      <c r="S2" s="262"/>
      <c r="T2" s="262"/>
    </row>
    <row r="3" spans="1:53" ht="15.75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164"/>
      <c r="L3" s="130" t="s">
        <v>182</v>
      </c>
    </row>
    <row r="4" spans="1:53" ht="15.75">
      <c r="A4" s="259" t="s">
        <v>12</v>
      </c>
      <c r="B4" s="259" t="s">
        <v>184</v>
      </c>
      <c r="C4" s="259"/>
      <c r="D4" s="259"/>
      <c r="E4" s="259"/>
      <c r="F4" s="259" t="s">
        <v>14</v>
      </c>
      <c r="G4" s="259" t="s">
        <v>13</v>
      </c>
      <c r="H4" s="259" t="s">
        <v>183</v>
      </c>
      <c r="I4" s="259" t="s">
        <v>21</v>
      </c>
      <c r="J4" s="259" t="s">
        <v>64</v>
      </c>
      <c r="K4" s="259"/>
      <c r="L4" s="259"/>
    </row>
    <row r="5" spans="1:53" ht="19.899999999999999" customHeight="1">
      <c r="A5" s="259" t="s">
        <v>186</v>
      </c>
      <c r="B5" s="259" t="s">
        <v>186</v>
      </c>
      <c r="C5" s="259"/>
      <c r="D5" s="259"/>
      <c r="E5" s="259"/>
      <c r="F5" s="259" t="s">
        <v>186</v>
      </c>
      <c r="G5" s="259" t="s">
        <v>186</v>
      </c>
      <c r="H5" s="259" t="s">
        <v>186</v>
      </c>
      <c r="I5" s="259" t="s">
        <v>186</v>
      </c>
      <c r="J5" s="225" t="s">
        <v>171</v>
      </c>
      <c r="K5" s="225" t="s">
        <v>192</v>
      </c>
      <c r="L5" s="225" t="s">
        <v>196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1913.3249999999998</v>
      </c>
      <c r="K7" s="174">
        <f>K28+K71+K8+K21+K15</f>
        <v>1243.4000000000001</v>
      </c>
      <c r="L7" s="174">
        <f>L28+L71+L8+L21+L15</f>
        <v>1240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222</v>
      </c>
      <c r="B8" s="227" t="s">
        <v>44</v>
      </c>
      <c r="C8" s="228"/>
      <c r="D8" s="228"/>
      <c r="E8" s="229"/>
      <c r="F8" s="89"/>
      <c r="G8" s="89"/>
      <c r="H8" s="89"/>
      <c r="I8" s="228"/>
      <c r="J8" s="243">
        <f t="shared" ref="J8:J13" si="0">J9</f>
        <v>0.5</v>
      </c>
      <c r="K8" s="243">
        <f t="shared" ref="K8:L13" si="1">K9</f>
        <v>0.5</v>
      </c>
      <c r="L8" s="243">
        <f t="shared" si="1"/>
        <v>0.5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224</v>
      </c>
      <c r="B9" s="227" t="s">
        <v>44</v>
      </c>
      <c r="C9" s="228" t="s">
        <v>34</v>
      </c>
      <c r="D9" s="228" t="s">
        <v>36</v>
      </c>
      <c r="E9" s="229" t="s">
        <v>223</v>
      </c>
      <c r="F9" s="89"/>
      <c r="G9" s="89"/>
      <c r="H9" s="89"/>
      <c r="I9" s="228"/>
      <c r="J9" s="243">
        <f t="shared" si="0"/>
        <v>0.5</v>
      </c>
      <c r="K9" s="243">
        <f t="shared" si="1"/>
        <v>0.5</v>
      </c>
      <c r="L9" s="243">
        <f t="shared" si="1"/>
        <v>0.5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7" t="s">
        <v>44</v>
      </c>
      <c r="C10" s="228" t="s">
        <v>34</v>
      </c>
      <c r="D10" s="228" t="s">
        <v>36</v>
      </c>
      <c r="E10" s="229" t="s">
        <v>223</v>
      </c>
      <c r="F10" s="89" t="s">
        <v>99</v>
      </c>
      <c r="G10" s="89"/>
      <c r="H10" s="89"/>
      <c r="I10" s="228"/>
      <c r="J10" s="243">
        <f t="shared" si="0"/>
        <v>0.5</v>
      </c>
      <c r="K10" s="243">
        <f t="shared" si="1"/>
        <v>0.5</v>
      </c>
      <c r="L10" s="243">
        <f t="shared" si="1"/>
        <v>0.5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7" t="s">
        <v>44</v>
      </c>
      <c r="C11" s="228" t="s">
        <v>34</v>
      </c>
      <c r="D11" s="228" t="s">
        <v>36</v>
      </c>
      <c r="E11" s="229" t="s">
        <v>223</v>
      </c>
      <c r="F11" s="89" t="s">
        <v>100</v>
      </c>
      <c r="G11" s="89"/>
      <c r="H11" s="89"/>
      <c r="I11" s="228"/>
      <c r="J11" s="243">
        <f t="shared" si="0"/>
        <v>0.5</v>
      </c>
      <c r="K11" s="243">
        <f t="shared" si="1"/>
        <v>0.5</v>
      </c>
      <c r="L11" s="243">
        <f t="shared" si="1"/>
        <v>0.5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7" t="s">
        <v>44</v>
      </c>
      <c r="C12" s="228" t="s">
        <v>34</v>
      </c>
      <c r="D12" s="228" t="s">
        <v>36</v>
      </c>
      <c r="E12" s="229" t="s">
        <v>223</v>
      </c>
      <c r="F12" s="89" t="s">
        <v>100</v>
      </c>
      <c r="G12" s="89" t="s">
        <v>16</v>
      </c>
      <c r="H12" s="89"/>
      <c r="I12" s="228"/>
      <c r="J12" s="243">
        <f t="shared" si="0"/>
        <v>0.5</v>
      </c>
      <c r="K12" s="243">
        <f t="shared" si="1"/>
        <v>0.5</v>
      </c>
      <c r="L12" s="243">
        <f t="shared" si="1"/>
        <v>0.5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221</v>
      </c>
      <c r="B13" s="227" t="s">
        <v>44</v>
      </c>
      <c r="C13" s="228" t="s">
        <v>34</v>
      </c>
      <c r="D13" s="228" t="s">
        <v>36</v>
      </c>
      <c r="E13" s="229" t="s">
        <v>223</v>
      </c>
      <c r="F13" s="89" t="s">
        <v>100</v>
      </c>
      <c r="G13" s="89" t="s">
        <v>16</v>
      </c>
      <c r="H13" s="89" t="s">
        <v>31</v>
      </c>
      <c r="I13" s="228"/>
      <c r="J13" s="243">
        <f t="shared" si="0"/>
        <v>0.5</v>
      </c>
      <c r="K13" s="243">
        <f t="shared" si="1"/>
        <v>0.5</v>
      </c>
      <c r="L13" s="243">
        <f t="shared" si="1"/>
        <v>0.5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42" t="s">
        <v>155</v>
      </c>
      <c r="B14" s="118" t="s">
        <v>44</v>
      </c>
      <c r="C14" s="115" t="s">
        <v>34</v>
      </c>
      <c r="D14" s="115" t="s">
        <v>36</v>
      </c>
      <c r="E14" s="116" t="s">
        <v>223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44">
        <f>'Прил 2'!J47</f>
        <v>0.5</v>
      </c>
      <c r="K14" s="244">
        <f>'Прил 2'!K47</f>
        <v>0.5</v>
      </c>
      <c r="L14" s="244">
        <f>'Прил 2'!L47</f>
        <v>0.5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176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43">
        <f>J16</f>
        <v>294.64999999999998</v>
      </c>
      <c r="K15" s="243">
        <f t="shared" ref="K15:L19" si="2">K16</f>
        <v>284.60000000000002</v>
      </c>
      <c r="L15" s="243">
        <f t="shared" si="2"/>
        <v>308.3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43">
        <f>J17</f>
        <v>294.64999999999998</v>
      </c>
      <c r="K16" s="243">
        <f t="shared" si="2"/>
        <v>284.60000000000002</v>
      </c>
      <c r="L16" s="243">
        <f t="shared" si="2"/>
        <v>308.3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43">
        <f>J18</f>
        <v>294.64999999999998</v>
      </c>
      <c r="K17" s="243">
        <f t="shared" si="2"/>
        <v>284.60000000000002</v>
      </c>
      <c r="L17" s="243">
        <f t="shared" si="2"/>
        <v>308.3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43">
        <f>J19</f>
        <v>294.64999999999998</v>
      </c>
      <c r="K18" s="243">
        <f t="shared" si="2"/>
        <v>284.60000000000002</v>
      </c>
      <c r="L18" s="243">
        <f t="shared" si="2"/>
        <v>308.3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43">
        <f>J20</f>
        <v>294.64999999999998</v>
      </c>
      <c r="K19" s="243">
        <f t="shared" si="2"/>
        <v>284.60000000000002</v>
      </c>
      <c r="L19" s="243">
        <f t="shared" si="2"/>
        <v>308.3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30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5" t="s">
        <v>17</v>
      </c>
      <c r="H20" s="117" t="s">
        <v>29</v>
      </c>
      <c r="I20" s="117">
        <v>910</v>
      </c>
      <c r="J20" s="244">
        <f>'Прил 2'!J65</f>
        <v>294.64999999999998</v>
      </c>
      <c r="K20" s="244">
        <f>'Прил 2'!K65</f>
        <v>284.60000000000002</v>
      </c>
      <c r="L20" s="244">
        <f>'Прил 2'!L65</f>
        <v>308.3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218</v>
      </c>
      <c r="B21" s="227" t="s">
        <v>225</v>
      </c>
      <c r="C21" s="228"/>
      <c r="D21" s="228"/>
      <c r="E21" s="229"/>
      <c r="F21" s="89"/>
      <c r="G21" s="89"/>
      <c r="H21" s="89"/>
      <c r="I21" s="228"/>
      <c r="J21" s="243">
        <f t="shared" ref="J21:J26" si="3">J22</f>
        <v>19.850000000000001</v>
      </c>
      <c r="K21" s="243">
        <f t="shared" ref="K21:L26" si="4">K22</f>
        <v>14.8</v>
      </c>
      <c r="L21" s="243">
        <f t="shared" si="4"/>
        <v>14.7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176</v>
      </c>
      <c r="B22" s="227" t="s">
        <v>225</v>
      </c>
      <c r="C22" s="228" t="s">
        <v>34</v>
      </c>
      <c r="D22" s="228" t="s">
        <v>16</v>
      </c>
      <c r="E22" s="229" t="s">
        <v>54</v>
      </c>
      <c r="F22" s="89"/>
      <c r="G22" s="89"/>
      <c r="H22" s="89"/>
      <c r="I22" s="228"/>
      <c r="J22" s="243">
        <f t="shared" si="3"/>
        <v>19.850000000000001</v>
      </c>
      <c r="K22" s="243">
        <f t="shared" si="4"/>
        <v>14.8</v>
      </c>
      <c r="L22" s="243">
        <f t="shared" si="4"/>
        <v>14.7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7" t="s">
        <v>225</v>
      </c>
      <c r="C23" s="228" t="s">
        <v>34</v>
      </c>
      <c r="D23" s="228" t="s">
        <v>16</v>
      </c>
      <c r="E23" s="229" t="s">
        <v>54</v>
      </c>
      <c r="F23" s="89" t="s">
        <v>99</v>
      </c>
      <c r="G23" s="89"/>
      <c r="H23" s="89"/>
      <c r="I23" s="228"/>
      <c r="J23" s="243">
        <f t="shared" si="3"/>
        <v>19.850000000000001</v>
      </c>
      <c r="K23" s="243">
        <f t="shared" si="4"/>
        <v>14.8</v>
      </c>
      <c r="L23" s="243">
        <f t="shared" si="4"/>
        <v>14.7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7" t="s">
        <v>225</v>
      </c>
      <c r="C24" s="228" t="s">
        <v>34</v>
      </c>
      <c r="D24" s="228" t="s">
        <v>16</v>
      </c>
      <c r="E24" s="229" t="s">
        <v>54</v>
      </c>
      <c r="F24" s="89" t="s">
        <v>100</v>
      </c>
      <c r="G24" s="89"/>
      <c r="H24" s="89"/>
      <c r="I24" s="228"/>
      <c r="J24" s="243">
        <f t="shared" si="3"/>
        <v>19.850000000000001</v>
      </c>
      <c r="K24" s="243">
        <f t="shared" si="4"/>
        <v>14.8</v>
      </c>
      <c r="L24" s="243">
        <f t="shared" si="4"/>
        <v>14.7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7" t="s">
        <v>225</v>
      </c>
      <c r="C25" s="228" t="s">
        <v>34</v>
      </c>
      <c r="D25" s="228" t="s">
        <v>16</v>
      </c>
      <c r="E25" s="229" t="s">
        <v>54</v>
      </c>
      <c r="F25" s="89" t="s">
        <v>100</v>
      </c>
      <c r="G25" s="89" t="s">
        <v>17</v>
      </c>
      <c r="H25" s="89"/>
      <c r="I25" s="228"/>
      <c r="J25" s="243">
        <f t="shared" si="3"/>
        <v>19.850000000000001</v>
      </c>
      <c r="K25" s="243">
        <f t="shared" si="4"/>
        <v>14.8</v>
      </c>
      <c r="L25" s="243">
        <f t="shared" si="4"/>
        <v>14.7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7" t="s">
        <v>225</v>
      </c>
      <c r="C26" s="228" t="s">
        <v>34</v>
      </c>
      <c r="D26" s="228" t="s">
        <v>16</v>
      </c>
      <c r="E26" s="229" t="s">
        <v>54</v>
      </c>
      <c r="F26" s="89" t="s">
        <v>100</v>
      </c>
      <c r="G26" s="89" t="s">
        <v>17</v>
      </c>
      <c r="H26" s="89" t="s">
        <v>29</v>
      </c>
      <c r="I26" s="228"/>
      <c r="J26" s="243">
        <f t="shared" si="3"/>
        <v>19.850000000000001</v>
      </c>
      <c r="K26" s="243">
        <f t="shared" si="4"/>
        <v>14.8</v>
      </c>
      <c r="L26" s="243">
        <f t="shared" si="4"/>
        <v>14.7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42" t="s">
        <v>155</v>
      </c>
      <c r="B27" s="118" t="s">
        <v>225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44">
        <f>'Прил 2'!J69</f>
        <v>19.850000000000001</v>
      </c>
      <c r="K27" s="244">
        <f>'Прил 2'!K69</f>
        <v>14.8</v>
      </c>
      <c r="L27" s="244">
        <f>'Прил 2'!L69</f>
        <v>14.7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1214.625</v>
      </c>
      <c r="K28" s="41">
        <f>K29+K42</f>
        <v>614.40000000000009</v>
      </c>
      <c r="L28" s="41">
        <f>L29+L42</f>
        <v>579.29999999999995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537.125</v>
      </c>
      <c r="K29" s="41">
        <f t="shared" ref="K29:L29" si="5">K30</f>
        <v>258.3</v>
      </c>
      <c r="L29" s="41">
        <f t="shared" si="5"/>
        <v>256.2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366.08000000000004</v>
      </c>
      <c r="K30" s="41">
        <f>K33</f>
        <v>258.3</v>
      </c>
      <c r="L30" s="126">
        <f>L33</f>
        <v>256.2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366.08000000000004</v>
      </c>
      <c r="K31" s="41">
        <f t="shared" ref="K31:L31" si="6">K32</f>
        <v>258.3</v>
      </c>
      <c r="L31" s="41">
        <f t="shared" si="6"/>
        <v>256.2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366.08000000000004</v>
      </c>
      <c r="K32" s="41">
        <f t="shared" ref="K32:L32" si="7">K33</f>
        <v>258.3</v>
      </c>
      <c r="L32" s="41">
        <f t="shared" si="7"/>
        <v>256.2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366.08000000000004</v>
      </c>
      <c r="K33" s="41">
        <f t="shared" ref="K33:L34" si="8">K34</f>
        <v>258.3</v>
      </c>
      <c r="L33" s="126">
        <f t="shared" si="8"/>
        <v>256.2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366.08000000000004</v>
      </c>
      <c r="K34" s="41">
        <f t="shared" si="8"/>
        <v>258.3</v>
      </c>
      <c r="L34" s="126">
        <f t="shared" si="8"/>
        <v>256.2</v>
      </c>
    </row>
    <row r="35" spans="1:53" s="15" customFormat="1" ht="47.25">
      <c r="A35" s="230" t="s">
        <v>155</v>
      </c>
      <c r="B35" s="231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32" t="s">
        <v>16</v>
      </c>
      <c r="H35" s="233" t="s">
        <v>27</v>
      </c>
      <c r="I35" s="117">
        <v>910</v>
      </c>
      <c r="J35" s="138">
        <f>'Прил 2'!J15</f>
        <v>366.08000000000004</v>
      </c>
      <c r="K35" s="138">
        <f>'Прил 2'!K15</f>
        <v>258.3</v>
      </c>
      <c r="L35" s="138">
        <f>'Прил 2'!L15</f>
        <v>256.2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</row>
    <row r="36" spans="1:53" ht="63">
      <c r="A36" s="7" t="s">
        <v>206</v>
      </c>
      <c r="B36" s="88" t="s">
        <v>33</v>
      </c>
      <c r="C36" s="6" t="s">
        <v>23</v>
      </c>
      <c r="D36" s="89" t="s">
        <v>36</v>
      </c>
      <c r="E36" s="90" t="s">
        <v>207</v>
      </c>
      <c r="F36" s="6"/>
      <c r="G36" s="6"/>
      <c r="H36" s="6"/>
      <c r="I36" s="89"/>
      <c r="J36" s="41">
        <f>J37</f>
        <v>171.04500000000002</v>
      </c>
      <c r="K36" s="41">
        <f t="shared" ref="K36:L40" si="9">K37</f>
        <v>0</v>
      </c>
      <c r="L36" s="41">
        <f t="shared" si="9"/>
        <v>0</v>
      </c>
    </row>
    <row r="37" spans="1:53" ht="78.75">
      <c r="A37" s="219" t="s">
        <v>101</v>
      </c>
      <c r="B37" s="88" t="s">
        <v>33</v>
      </c>
      <c r="C37" s="6" t="s">
        <v>23</v>
      </c>
      <c r="D37" s="89" t="s">
        <v>36</v>
      </c>
      <c r="E37" s="90" t="s">
        <v>207</v>
      </c>
      <c r="F37" s="6" t="s">
        <v>103</v>
      </c>
      <c r="G37" s="6"/>
      <c r="H37" s="6"/>
      <c r="I37" s="89"/>
      <c r="J37" s="41">
        <f>J38</f>
        <v>171.04500000000002</v>
      </c>
      <c r="K37" s="41">
        <f t="shared" si="9"/>
        <v>0</v>
      </c>
      <c r="L37" s="41">
        <f t="shared" si="9"/>
        <v>0</v>
      </c>
    </row>
    <row r="38" spans="1:53" ht="31.5">
      <c r="A38" s="219" t="s">
        <v>102</v>
      </c>
      <c r="B38" s="88" t="s">
        <v>33</v>
      </c>
      <c r="C38" s="6" t="s">
        <v>23</v>
      </c>
      <c r="D38" s="89" t="s">
        <v>36</v>
      </c>
      <c r="E38" s="90" t="s">
        <v>207</v>
      </c>
      <c r="F38" s="6" t="s">
        <v>104</v>
      </c>
      <c r="G38" s="6"/>
      <c r="H38" s="6"/>
      <c r="I38" s="89"/>
      <c r="J38" s="41">
        <f>J39</f>
        <v>171.04500000000002</v>
      </c>
      <c r="K38" s="41">
        <f t="shared" si="9"/>
        <v>0</v>
      </c>
      <c r="L38" s="41">
        <f t="shared" si="9"/>
        <v>0</v>
      </c>
    </row>
    <row r="39" spans="1:53" ht="15.75">
      <c r="A39" s="222" t="s">
        <v>15</v>
      </c>
      <c r="B39" s="88" t="s">
        <v>33</v>
      </c>
      <c r="C39" s="6" t="s">
        <v>23</v>
      </c>
      <c r="D39" s="89" t="s">
        <v>36</v>
      </c>
      <c r="E39" s="90" t="s">
        <v>207</v>
      </c>
      <c r="F39" s="6" t="s">
        <v>104</v>
      </c>
      <c r="G39" s="6" t="s">
        <v>16</v>
      </c>
      <c r="H39" s="6"/>
      <c r="I39" s="89"/>
      <c r="J39" s="41">
        <f>J40</f>
        <v>171.04500000000002</v>
      </c>
      <c r="K39" s="41">
        <f t="shared" si="9"/>
        <v>0</v>
      </c>
      <c r="L39" s="41">
        <f t="shared" si="9"/>
        <v>0</v>
      </c>
    </row>
    <row r="40" spans="1:53" ht="47.25">
      <c r="A40" s="222" t="s">
        <v>32</v>
      </c>
      <c r="B40" s="88" t="s">
        <v>33</v>
      </c>
      <c r="C40" s="6" t="s">
        <v>23</v>
      </c>
      <c r="D40" s="89" t="s">
        <v>36</v>
      </c>
      <c r="E40" s="90" t="s">
        <v>207</v>
      </c>
      <c r="F40" s="6" t="s">
        <v>104</v>
      </c>
      <c r="G40" s="6" t="s">
        <v>16</v>
      </c>
      <c r="H40" s="6" t="s">
        <v>27</v>
      </c>
      <c r="I40" s="89"/>
      <c r="J40" s="41">
        <f>J41</f>
        <v>171.04500000000002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30" t="s">
        <v>155</v>
      </c>
      <c r="B41" s="231">
        <v>65</v>
      </c>
      <c r="C41" s="101">
        <v>1</v>
      </c>
      <c r="D41" s="117" t="s">
        <v>36</v>
      </c>
      <c r="E41" s="102" t="s">
        <v>207</v>
      </c>
      <c r="F41" s="101" t="s">
        <v>104</v>
      </c>
      <c r="G41" s="232" t="s">
        <v>16</v>
      </c>
      <c r="H41" s="233" t="s">
        <v>27</v>
      </c>
      <c r="I41" s="117">
        <v>910</v>
      </c>
      <c r="J41" s="138">
        <f>'Прил 2'!J18</f>
        <v>171.04500000000002</v>
      </c>
      <c r="K41" s="138">
        <f>'Прил 2'!K18</f>
        <v>0</v>
      </c>
      <c r="L41" s="138">
        <f>'Прил 2'!L18</f>
        <v>0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234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J43+J49+J60</f>
        <v>677.5</v>
      </c>
      <c r="K42" s="41">
        <f t="shared" ref="K42:L42" si="10">K43+K49</f>
        <v>356.1</v>
      </c>
      <c r="L42" s="41">
        <f t="shared" si="10"/>
        <v>323.10000000000002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148.80000000000001</v>
      </c>
      <c r="K43" s="41">
        <f>K46</f>
        <v>271.2</v>
      </c>
      <c r="L43" s="126">
        <f>L46</f>
        <v>230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148.80000000000001</v>
      </c>
      <c r="K44" s="41">
        <f t="shared" ref="K44:L44" si="11">K45</f>
        <v>271.2</v>
      </c>
      <c r="L44" s="41">
        <f t="shared" si="11"/>
        <v>230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148.80000000000001</v>
      </c>
      <c r="K45" s="41">
        <f t="shared" ref="K45:L45" si="12">K46</f>
        <v>271.2</v>
      </c>
      <c r="L45" s="41">
        <f t="shared" si="12"/>
        <v>230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148.80000000000001</v>
      </c>
      <c r="K46" s="41">
        <f t="shared" ref="K46:L47" si="13">K47</f>
        <v>271.2</v>
      </c>
      <c r="L46" s="126">
        <f t="shared" si="13"/>
        <v>230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148.80000000000001</v>
      </c>
      <c r="K47" s="41">
        <f t="shared" si="13"/>
        <v>271.2</v>
      </c>
      <c r="L47" s="126">
        <f t="shared" si="13"/>
        <v>230</v>
      </c>
    </row>
    <row r="48" spans="1:53" s="15" customFormat="1" ht="47.25">
      <c r="A48" s="230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31" t="s">
        <v>16</v>
      </c>
      <c r="H48" s="101" t="s">
        <v>17</v>
      </c>
      <c r="I48" s="117">
        <v>910</v>
      </c>
      <c r="J48" s="138">
        <f>'Прил 2'!J24</f>
        <v>148.80000000000001</v>
      </c>
      <c r="K48" s="138">
        <f>'Прил 2'!K24</f>
        <v>271.2</v>
      </c>
      <c r="L48" s="138">
        <f>'Прил 2'!L24</f>
        <v>230</v>
      </c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J50+J55</f>
        <v>245.2</v>
      </c>
      <c r="K49" s="41">
        <f t="shared" ref="K49:L49" si="14">K50+K55</f>
        <v>84.9</v>
      </c>
      <c r="L49" s="41">
        <f t="shared" si="14"/>
        <v>93.1</v>
      </c>
    </row>
    <row r="50" spans="1:53" ht="47.25">
      <c r="A50" s="95" t="s">
        <v>98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99</v>
      </c>
      <c r="G50" s="91"/>
      <c r="H50" s="6"/>
      <c r="I50" s="92"/>
      <c r="J50" s="41">
        <f>J51</f>
        <v>217.6</v>
      </c>
      <c r="K50" s="41">
        <f t="shared" ref="K50:L53" si="15">K51</f>
        <v>62.5</v>
      </c>
      <c r="L50" s="41">
        <f t="shared" si="15"/>
        <v>70.7</v>
      </c>
    </row>
    <row r="51" spans="1:53" ht="15.75">
      <c r="A51" s="95" t="s">
        <v>41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100</v>
      </c>
      <c r="G51" s="91"/>
      <c r="H51" s="6"/>
      <c r="I51" s="92"/>
      <c r="J51" s="41">
        <f>J52</f>
        <v>217.6</v>
      </c>
      <c r="K51" s="41">
        <f t="shared" si="15"/>
        <v>62.5</v>
      </c>
      <c r="L51" s="41">
        <f t="shared" si="15"/>
        <v>70.7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100</v>
      </c>
      <c r="G52" s="91" t="s">
        <v>16</v>
      </c>
      <c r="H52" s="6"/>
      <c r="I52" s="92"/>
      <c r="J52" s="41">
        <f>J53</f>
        <v>217.6</v>
      </c>
      <c r="K52" s="41">
        <f t="shared" si="15"/>
        <v>62.5</v>
      </c>
      <c r="L52" s="41">
        <f t="shared" si="15"/>
        <v>70.7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100</v>
      </c>
      <c r="G53" s="91" t="s">
        <v>16</v>
      </c>
      <c r="H53" s="6" t="s">
        <v>17</v>
      </c>
      <c r="I53" s="92"/>
      <c r="J53" s="41">
        <f>J54</f>
        <v>217.6</v>
      </c>
      <c r="K53" s="41">
        <f t="shared" si="15"/>
        <v>62.5</v>
      </c>
      <c r="L53" s="41">
        <f t="shared" si="15"/>
        <v>70.7</v>
      </c>
    </row>
    <row r="54" spans="1:53" s="15" customFormat="1" ht="47.25">
      <c r="A54" s="230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100</v>
      </c>
      <c r="G54" s="231" t="s">
        <v>16</v>
      </c>
      <c r="H54" s="101" t="s">
        <v>17</v>
      </c>
      <c r="I54" s="235">
        <v>910</v>
      </c>
      <c r="J54" s="138">
        <f>'Прил 2'!J27</f>
        <v>217.6</v>
      </c>
      <c r="K54" s="138">
        <f>'Прил 2'!K27</f>
        <v>62.5</v>
      </c>
      <c r="L54" s="138">
        <f>'Прил 2'!L27</f>
        <v>70.7</v>
      </c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234"/>
    </row>
    <row r="55" spans="1:53" ht="31.5">
      <c r="A55" s="95" t="s">
        <v>97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106</v>
      </c>
      <c r="G55" s="91"/>
      <c r="H55" s="6"/>
      <c r="I55" s="92"/>
      <c r="J55" s="41">
        <f>J56</f>
        <v>27.6</v>
      </c>
      <c r="K55" s="41">
        <f t="shared" ref="K55:L58" si="16">K56</f>
        <v>22.4</v>
      </c>
      <c r="L55" s="41">
        <f t="shared" ref="L55:L56" si="17">L56</f>
        <v>22.4</v>
      </c>
    </row>
    <row r="56" spans="1:53" ht="47.25">
      <c r="A56" s="95" t="s">
        <v>98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108</v>
      </c>
      <c r="G56" s="91"/>
      <c r="H56" s="6"/>
      <c r="I56" s="92"/>
      <c r="J56" s="41">
        <f>J57</f>
        <v>27.6</v>
      </c>
      <c r="K56" s="41">
        <f t="shared" si="16"/>
        <v>22.4</v>
      </c>
      <c r="L56" s="41">
        <f t="shared" si="17"/>
        <v>22.4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108</v>
      </c>
      <c r="G57" s="91" t="s">
        <v>16</v>
      </c>
      <c r="H57" s="6"/>
      <c r="I57" s="92"/>
      <c r="J57" s="41">
        <f>J58</f>
        <v>27.6</v>
      </c>
      <c r="K57" s="41">
        <f t="shared" si="16"/>
        <v>22.4</v>
      </c>
      <c r="L57" s="126">
        <f t="shared" si="16"/>
        <v>22.4</v>
      </c>
    </row>
    <row r="58" spans="1:53" ht="69.75" customHeight="1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108</v>
      </c>
      <c r="G58" s="91" t="s">
        <v>16</v>
      </c>
      <c r="H58" s="6" t="s">
        <v>17</v>
      </c>
      <c r="I58" s="92"/>
      <c r="J58" s="41">
        <f>J59</f>
        <v>27.6</v>
      </c>
      <c r="K58" s="41">
        <f t="shared" si="16"/>
        <v>22.4</v>
      </c>
      <c r="L58" s="126">
        <f t="shared" si="16"/>
        <v>22.4</v>
      </c>
    </row>
    <row r="59" spans="1:53" s="15" customFormat="1" ht="47.25">
      <c r="A59" s="230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108</v>
      </c>
      <c r="G59" s="231" t="s">
        <v>16</v>
      </c>
      <c r="H59" s="101" t="s">
        <v>17</v>
      </c>
      <c r="I59" s="235">
        <v>910</v>
      </c>
      <c r="J59" s="138">
        <f>'Прил 2'!J28</f>
        <v>27.6</v>
      </c>
      <c r="K59" s="138">
        <f>'Прил 2'!K28</f>
        <v>22.4</v>
      </c>
      <c r="L59" s="138">
        <f>'Прил 2'!L28</f>
        <v>22.4</v>
      </c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234"/>
    </row>
    <row r="60" spans="1:53" ht="63">
      <c r="A60" s="7" t="s">
        <v>206</v>
      </c>
      <c r="B60" s="223" t="s">
        <v>33</v>
      </c>
      <c r="C60" s="217" t="s">
        <v>24</v>
      </c>
      <c r="D60" s="89" t="s">
        <v>36</v>
      </c>
      <c r="E60" s="97" t="s">
        <v>207</v>
      </c>
      <c r="F60" s="89"/>
      <c r="G60" s="91"/>
      <c r="H60" s="6"/>
      <c r="I60" s="92"/>
      <c r="J60" s="41">
        <f>J61+J66</f>
        <v>283.5</v>
      </c>
      <c r="K60" s="41">
        <f t="shared" ref="K60:L64" si="18">K61</f>
        <v>0</v>
      </c>
      <c r="L60" s="41">
        <f t="shared" si="18"/>
        <v>0</v>
      </c>
    </row>
    <row r="61" spans="1:53" ht="78.75">
      <c r="A61" s="219" t="s">
        <v>101</v>
      </c>
      <c r="B61" s="223" t="s">
        <v>33</v>
      </c>
      <c r="C61" s="217" t="s">
        <v>24</v>
      </c>
      <c r="D61" s="89" t="s">
        <v>36</v>
      </c>
      <c r="E61" s="97" t="s">
        <v>207</v>
      </c>
      <c r="F61" s="89" t="s">
        <v>103</v>
      </c>
      <c r="G61" s="91"/>
      <c r="H61" s="6"/>
      <c r="I61" s="92"/>
      <c r="J61" s="41">
        <f>J62</f>
        <v>279.89999999999998</v>
      </c>
      <c r="K61" s="41">
        <f t="shared" si="18"/>
        <v>0</v>
      </c>
      <c r="L61" s="41">
        <f t="shared" si="18"/>
        <v>0</v>
      </c>
    </row>
    <row r="62" spans="1:53" ht="31.5">
      <c r="A62" s="219" t="s">
        <v>102</v>
      </c>
      <c r="B62" s="223" t="s">
        <v>33</v>
      </c>
      <c r="C62" s="217" t="s">
        <v>24</v>
      </c>
      <c r="D62" s="89" t="s">
        <v>36</v>
      </c>
      <c r="E62" s="97" t="s">
        <v>207</v>
      </c>
      <c r="F62" s="89" t="s">
        <v>104</v>
      </c>
      <c r="G62" s="91"/>
      <c r="H62" s="6"/>
      <c r="I62" s="92"/>
      <c r="J62" s="41">
        <f>J63</f>
        <v>279.89999999999998</v>
      </c>
      <c r="K62" s="41">
        <f t="shared" si="18"/>
        <v>0</v>
      </c>
      <c r="L62" s="41">
        <f t="shared" si="18"/>
        <v>0</v>
      </c>
    </row>
    <row r="63" spans="1:53" ht="15.75">
      <c r="A63" s="222" t="s">
        <v>15</v>
      </c>
      <c r="B63" s="223" t="s">
        <v>33</v>
      </c>
      <c r="C63" s="217" t="s">
        <v>24</v>
      </c>
      <c r="D63" s="89" t="s">
        <v>36</v>
      </c>
      <c r="E63" s="97" t="s">
        <v>207</v>
      </c>
      <c r="F63" s="89" t="s">
        <v>104</v>
      </c>
      <c r="G63" s="91" t="s">
        <v>16</v>
      </c>
      <c r="H63" s="6"/>
      <c r="I63" s="92"/>
      <c r="J63" s="41">
        <f>J64</f>
        <v>279.89999999999998</v>
      </c>
      <c r="K63" s="41">
        <f t="shared" si="18"/>
        <v>0</v>
      </c>
      <c r="L63" s="41">
        <f t="shared" si="18"/>
        <v>0</v>
      </c>
    </row>
    <row r="64" spans="1:53" ht="63">
      <c r="A64" s="222" t="s">
        <v>65</v>
      </c>
      <c r="B64" s="223" t="s">
        <v>33</v>
      </c>
      <c r="C64" s="217" t="s">
        <v>24</v>
      </c>
      <c r="D64" s="89" t="s">
        <v>36</v>
      </c>
      <c r="E64" s="97" t="s">
        <v>207</v>
      </c>
      <c r="F64" s="89" t="s">
        <v>104</v>
      </c>
      <c r="G64" s="91" t="s">
        <v>16</v>
      </c>
      <c r="H64" s="6" t="s">
        <v>17</v>
      </c>
      <c r="I64" s="92"/>
      <c r="J64" s="41">
        <f>J65</f>
        <v>279.89999999999998</v>
      </c>
      <c r="K64" s="41">
        <f t="shared" si="18"/>
        <v>0</v>
      </c>
      <c r="L64" s="41">
        <f t="shared" si="18"/>
        <v>0</v>
      </c>
    </row>
    <row r="65" spans="1:53" s="15" customFormat="1" ht="47.25">
      <c r="A65" s="230" t="s">
        <v>155</v>
      </c>
      <c r="B65" s="153" t="s">
        <v>33</v>
      </c>
      <c r="C65" s="117" t="s">
        <v>24</v>
      </c>
      <c r="D65" s="117" t="s">
        <v>36</v>
      </c>
      <c r="E65" s="148" t="s">
        <v>207</v>
      </c>
      <c r="F65" s="117" t="s">
        <v>104</v>
      </c>
      <c r="G65" s="231" t="s">
        <v>16</v>
      </c>
      <c r="H65" s="101" t="s">
        <v>17</v>
      </c>
      <c r="I65" s="235">
        <v>910</v>
      </c>
      <c r="J65" s="138">
        <f>'Прил 2'!J32</f>
        <v>279.89999999999998</v>
      </c>
      <c r="K65" s="138">
        <f>'Прил 2'!K32</f>
        <v>0</v>
      </c>
      <c r="L65" s="138">
        <f>'Прил 2'!L32</f>
        <v>0</v>
      </c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</row>
    <row r="66" spans="1:53" s="15" customFormat="1" ht="31.5">
      <c r="A66" s="95" t="s">
        <v>97</v>
      </c>
      <c r="B66" s="6" t="s">
        <v>33</v>
      </c>
      <c r="C66" s="89" t="s">
        <v>24</v>
      </c>
      <c r="D66" s="89" t="s">
        <v>36</v>
      </c>
      <c r="E66" s="97" t="s">
        <v>207</v>
      </c>
      <c r="F66" s="89" t="s">
        <v>106</v>
      </c>
      <c r="G66" s="231"/>
      <c r="H66" s="101"/>
      <c r="I66" s="235"/>
      <c r="J66" s="41">
        <f>J67</f>
        <v>3.6</v>
      </c>
      <c r="K66" s="41">
        <f t="shared" ref="K66:L69" si="19">K67</f>
        <v>0</v>
      </c>
      <c r="L66" s="41">
        <f t="shared" si="19"/>
        <v>0</v>
      </c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</row>
    <row r="67" spans="1:53" s="15" customFormat="1" ht="47.25">
      <c r="A67" s="95" t="s">
        <v>98</v>
      </c>
      <c r="B67" s="6" t="s">
        <v>33</v>
      </c>
      <c r="C67" s="89" t="s">
        <v>24</v>
      </c>
      <c r="D67" s="89" t="s">
        <v>36</v>
      </c>
      <c r="E67" s="97" t="s">
        <v>207</v>
      </c>
      <c r="F67" s="89" t="s">
        <v>108</v>
      </c>
      <c r="G67" s="6"/>
      <c r="H67" s="6"/>
      <c r="I67" s="235"/>
      <c r="J67" s="41">
        <f>J68</f>
        <v>3.6</v>
      </c>
      <c r="K67" s="41">
        <f t="shared" si="19"/>
        <v>0</v>
      </c>
      <c r="L67" s="41">
        <f t="shared" si="19"/>
        <v>0</v>
      </c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4"/>
      <c r="AH67" s="234"/>
      <c r="AI67" s="234"/>
      <c r="AJ67" s="234"/>
      <c r="AK67" s="234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4"/>
      <c r="AZ67" s="234"/>
      <c r="BA67" s="234"/>
    </row>
    <row r="68" spans="1:53" s="15" customFormat="1" ht="15.75">
      <c r="A68" s="100" t="s">
        <v>15</v>
      </c>
      <c r="B68" s="6" t="s">
        <v>33</v>
      </c>
      <c r="C68" s="89" t="s">
        <v>24</v>
      </c>
      <c r="D68" s="89" t="s">
        <v>36</v>
      </c>
      <c r="E68" s="97" t="s">
        <v>207</v>
      </c>
      <c r="F68" s="89" t="s">
        <v>108</v>
      </c>
      <c r="G68" s="6" t="s">
        <v>16</v>
      </c>
      <c r="H68" s="6"/>
      <c r="I68" s="235"/>
      <c r="J68" s="41">
        <f>J69</f>
        <v>3.6</v>
      </c>
      <c r="K68" s="41">
        <f t="shared" si="19"/>
        <v>0</v>
      </c>
      <c r="L68" s="41">
        <f t="shared" si="19"/>
        <v>0</v>
      </c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4"/>
      <c r="AZ68" s="234"/>
      <c r="BA68" s="234"/>
    </row>
    <row r="69" spans="1:53" s="15" customFormat="1" ht="63">
      <c r="A69" s="100" t="s">
        <v>65</v>
      </c>
      <c r="B69" s="6" t="s">
        <v>33</v>
      </c>
      <c r="C69" s="89" t="s">
        <v>24</v>
      </c>
      <c r="D69" s="89" t="s">
        <v>36</v>
      </c>
      <c r="E69" s="97" t="s">
        <v>207</v>
      </c>
      <c r="F69" s="89" t="s">
        <v>108</v>
      </c>
      <c r="G69" s="6" t="s">
        <v>16</v>
      </c>
      <c r="H69" s="6" t="s">
        <v>17</v>
      </c>
      <c r="I69" s="235"/>
      <c r="J69" s="41">
        <f>J70</f>
        <v>3.6</v>
      </c>
      <c r="K69" s="41">
        <f t="shared" si="19"/>
        <v>0</v>
      </c>
      <c r="L69" s="41">
        <f t="shared" si="19"/>
        <v>0</v>
      </c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4"/>
      <c r="AZ69" s="234"/>
      <c r="BA69" s="234"/>
    </row>
    <row r="70" spans="1:53" s="15" customFormat="1" ht="47.25">
      <c r="A70" s="230" t="s">
        <v>155</v>
      </c>
      <c r="B70" s="153" t="s">
        <v>33</v>
      </c>
      <c r="C70" s="117" t="s">
        <v>24</v>
      </c>
      <c r="D70" s="117" t="s">
        <v>36</v>
      </c>
      <c r="E70" s="148" t="s">
        <v>207</v>
      </c>
      <c r="F70" s="117" t="s">
        <v>108</v>
      </c>
      <c r="G70" s="231" t="s">
        <v>16</v>
      </c>
      <c r="H70" s="101" t="s">
        <v>17</v>
      </c>
      <c r="I70" s="235">
        <v>910</v>
      </c>
      <c r="J70" s="138">
        <f>'Прил 2'!J34</f>
        <v>3.6</v>
      </c>
      <c r="K70" s="138">
        <f>'Прил 2'!K34</f>
        <v>0</v>
      </c>
      <c r="L70" s="138">
        <f>'Прил 2'!L34</f>
        <v>0</v>
      </c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4"/>
      <c r="AZ70" s="234"/>
      <c r="BA70" s="234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383.69999999999993</v>
      </c>
      <c r="K71" s="41">
        <f t="shared" ref="K71:L71" si="20">K72</f>
        <v>329.1</v>
      </c>
      <c r="L71" s="41">
        <f t="shared" si="20"/>
        <v>337.20000000000005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J78+J84+J90+J120+J131+J102+J108+J125+J109+J91</f>
        <v>383.69999999999993</v>
      </c>
      <c r="K72" s="41">
        <f t="shared" ref="K72:L72" si="21">K78+K84+K90+K120+K131+K102+K108+K125+K109+K91</f>
        <v>329.1</v>
      </c>
      <c r="L72" s="41">
        <f t="shared" si="21"/>
        <v>337.20000000000005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83.1</v>
      </c>
      <c r="K73" s="41">
        <f>K76</f>
        <v>62.3</v>
      </c>
      <c r="L73" s="126">
        <f>L76</f>
        <v>42.599999999999994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83.1</v>
      </c>
      <c r="K74" s="41">
        <f t="shared" ref="K74:L74" si="22">K75</f>
        <v>62.3</v>
      </c>
      <c r="L74" s="41">
        <f t="shared" si="22"/>
        <v>42.599999999999994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83.1</v>
      </c>
      <c r="K75" s="41">
        <f t="shared" ref="K75:L75" si="23">K76</f>
        <v>62.3</v>
      </c>
      <c r="L75" s="41">
        <f t="shared" si="23"/>
        <v>42.599999999999994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83.1</v>
      </c>
      <c r="K76" s="41">
        <f t="shared" ref="K76:L77" si="24">K77</f>
        <v>62.3</v>
      </c>
      <c r="L76" s="126">
        <f t="shared" si="24"/>
        <v>42.599999999999994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83.1</v>
      </c>
      <c r="K77" s="41">
        <f t="shared" si="24"/>
        <v>62.3</v>
      </c>
      <c r="L77" s="126">
        <f t="shared" si="24"/>
        <v>42.599999999999994</v>
      </c>
    </row>
    <row r="78" spans="1:53" s="15" customFormat="1" ht="52.15" customHeight="1">
      <c r="A78" s="230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5" t="s">
        <v>30</v>
      </c>
      <c r="H78" s="117" t="s">
        <v>16</v>
      </c>
      <c r="I78" s="117">
        <v>910</v>
      </c>
      <c r="J78" s="138">
        <f>'Прил 2'!J92</f>
        <v>83.1</v>
      </c>
      <c r="K78" s="138">
        <f>'Прил 2'!K92</f>
        <v>62.3</v>
      </c>
      <c r="L78" s="138">
        <f>'Прил 2'!L92</f>
        <v>42.599999999999994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4"/>
      <c r="AZ78" s="234"/>
      <c r="BA78" s="234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5">K81</f>
        <v>5</v>
      </c>
      <c r="L80" s="41">
        <f t="shared" si="25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6">K82</f>
        <v>5</v>
      </c>
      <c r="L81" s="41">
        <f t="shared" si="26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7">K83</f>
        <v>5</v>
      </c>
      <c r="L82" s="126">
        <f t="shared" si="27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7"/>
        <v>5</v>
      </c>
      <c r="L83" s="126">
        <f t="shared" si="27"/>
        <v>5</v>
      </c>
    </row>
    <row r="84" spans="1:53" s="15" customFormat="1" ht="47.25">
      <c r="A84" s="230" t="s">
        <v>155</v>
      </c>
      <c r="B84" s="236">
        <v>89</v>
      </c>
      <c r="C84" s="237" t="s">
        <v>23</v>
      </c>
      <c r="D84" s="117" t="s">
        <v>36</v>
      </c>
      <c r="E84" s="148" t="s">
        <v>45</v>
      </c>
      <c r="F84" s="117" t="s">
        <v>48</v>
      </c>
      <c r="G84" s="235" t="s">
        <v>16</v>
      </c>
      <c r="H84" s="117" t="s">
        <v>44</v>
      </c>
      <c r="I84" s="238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  <c r="AF84" s="234"/>
      <c r="AG84" s="234"/>
      <c r="AH84" s="234"/>
      <c r="AI84" s="234"/>
      <c r="AJ84" s="234"/>
      <c r="AK84" s="234"/>
      <c r="AL84" s="234"/>
      <c r="AM84" s="234"/>
      <c r="AN84" s="234"/>
      <c r="AO84" s="234"/>
      <c r="AP84" s="234"/>
      <c r="AQ84" s="234"/>
      <c r="AR84" s="234"/>
      <c r="AS84" s="234"/>
      <c r="AT84" s="234"/>
      <c r="AU84" s="234"/>
      <c r="AV84" s="234"/>
      <c r="AW84" s="234"/>
      <c r="AX84" s="234"/>
      <c r="AY84" s="234"/>
      <c r="AZ84" s="234"/>
      <c r="BA84" s="234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8">K87</f>
        <v>1</v>
      </c>
      <c r="L86" s="41">
        <f t="shared" si="28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9">K88</f>
        <v>1</v>
      </c>
      <c r="L87" s="41">
        <f t="shared" si="29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30">K89</f>
        <v>1</v>
      </c>
      <c r="L88" s="126">
        <f t="shared" si="30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30"/>
        <v>1</v>
      </c>
      <c r="L89" s="126">
        <f t="shared" si="30"/>
        <v>1</v>
      </c>
    </row>
    <row r="90" spans="1:53" s="15" customFormat="1" ht="47.25">
      <c r="A90" s="230" t="s">
        <v>155</v>
      </c>
      <c r="B90" s="235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5" t="s">
        <v>31</v>
      </c>
      <c r="H90" s="117" t="s">
        <v>16</v>
      </c>
      <c r="I90" s="117">
        <v>910</v>
      </c>
      <c r="J90" s="138">
        <f>'Прил 2'!J99</f>
        <v>1</v>
      </c>
      <c r="K90" s="138">
        <f>'Прил 2'!K99</f>
        <v>1</v>
      </c>
      <c r="L90" s="138">
        <f>'Прил 2'!L99</f>
        <v>1</v>
      </c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  <c r="AF90" s="234"/>
      <c r="AG90" s="234"/>
      <c r="AH90" s="234"/>
      <c r="AI90" s="234"/>
      <c r="AJ90" s="234"/>
      <c r="AK90" s="234"/>
      <c r="AL90" s="234"/>
      <c r="AM90" s="234"/>
      <c r="AN90" s="234"/>
      <c r="AO90" s="234"/>
      <c r="AP90" s="234"/>
      <c r="AQ90" s="234"/>
      <c r="AR90" s="234"/>
      <c r="AS90" s="234"/>
      <c r="AT90" s="234"/>
      <c r="AU90" s="234"/>
      <c r="AV90" s="234"/>
      <c r="AW90" s="234"/>
      <c r="AX90" s="234"/>
      <c r="AY90" s="234"/>
      <c r="AZ90" s="234"/>
      <c r="BA90" s="234"/>
    </row>
    <row r="91" spans="1:53" ht="15.75">
      <c r="A91" s="93" t="s">
        <v>208</v>
      </c>
      <c r="B91" s="6">
        <v>89</v>
      </c>
      <c r="C91" s="89" t="s">
        <v>23</v>
      </c>
      <c r="D91" s="89" t="s">
        <v>36</v>
      </c>
      <c r="E91" s="89" t="s">
        <v>170</v>
      </c>
      <c r="F91" s="89"/>
      <c r="G91" s="89"/>
      <c r="H91" s="89"/>
      <c r="I91" s="89"/>
      <c r="J91" s="41">
        <f t="shared" ref="J91:L95" si="31">J92</f>
        <v>0</v>
      </c>
      <c r="K91" s="41">
        <f t="shared" si="31"/>
        <v>20.8</v>
      </c>
      <c r="L91" s="41">
        <f t="shared" si="31"/>
        <v>40.5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170</v>
      </c>
      <c r="F92" s="89" t="s">
        <v>106</v>
      </c>
      <c r="G92" s="89"/>
      <c r="H92" s="89"/>
      <c r="I92" s="89"/>
      <c r="J92" s="41">
        <f t="shared" si="31"/>
        <v>0</v>
      </c>
      <c r="K92" s="41">
        <f t="shared" si="31"/>
        <v>20.8</v>
      </c>
      <c r="L92" s="41">
        <f t="shared" si="31"/>
        <v>40.5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170</v>
      </c>
      <c r="F93" s="89" t="s">
        <v>48</v>
      </c>
      <c r="G93" s="89"/>
      <c r="H93" s="89"/>
      <c r="I93" s="89"/>
      <c r="J93" s="41">
        <f t="shared" si="31"/>
        <v>0</v>
      </c>
      <c r="K93" s="41">
        <f t="shared" si="31"/>
        <v>20.8</v>
      </c>
      <c r="L93" s="41">
        <f t="shared" si="31"/>
        <v>40.5</v>
      </c>
    </row>
    <row r="94" spans="1:53" ht="15.75">
      <c r="A94" s="93" t="s">
        <v>168</v>
      </c>
      <c r="B94" s="196">
        <v>89</v>
      </c>
      <c r="C94" s="89" t="s">
        <v>23</v>
      </c>
      <c r="D94" s="89" t="s">
        <v>36</v>
      </c>
      <c r="E94" s="89" t="s">
        <v>170</v>
      </c>
      <c r="F94" s="89" t="s">
        <v>48</v>
      </c>
      <c r="G94" s="89" t="s">
        <v>169</v>
      </c>
      <c r="H94" s="89"/>
      <c r="I94" s="89"/>
      <c r="J94" s="41">
        <f t="shared" si="31"/>
        <v>0</v>
      </c>
      <c r="K94" s="41">
        <f t="shared" si="31"/>
        <v>20.8</v>
      </c>
      <c r="L94" s="41">
        <f t="shared" si="31"/>
        <v>40.5</v>
      </c>
    </row>
    <row r="95" spans="1:53" ht="15.75">
      <c r="A95" s="93" t="s">
        <v>168</v>
      </c>
      <c r="B95" s="196">
        <v>89</v>
      </c>
      <c r="C95" s="89" t="s">
        <v>23</v>
      </c>
      <c r="D95" s="89" t="s">
        <v>36</v>
      </c>
      <c r="E95" s="89" t="s">
        <v>170</v>
      </c>
      <c r="F95" s="89" t="s">
        <v>48</v>
      </c>
      <c r="G95" s="89" t="s">
        <v>169</v>
      </c>
      <c r="H95" s="89" t="s">
        <v>169</v>
      </c>
      <c r="I95" s="89"/>
      <c r="J95" s="41">
        <f t="shared" si="31"/>
        <v>0</v>
      </c>
      <c r="K95" s="41">
        <f t="shared" si="31"/>
        <v>20.8</v>
      </c>
      <c r="L95" s="41">
        <f t="shared" si="31"/>
        <v>40.5</v>
      </c>
    </row>
    <row r="96" spans="1:53" s="15" customFormat="1" ht="47.25">
      <c r="A96" s="230" t="s">
        <v>155</v>
      </c>
      <c r="B96" s="226">
        <v>89</v>
      </c>
      <c r="C96" s="117" t="s">
        <v>23</v>
      </c>
      <c r="D96" s="117" t="s">
        <v>36</v>
      </c>
      <c r="E96" s="117" t="s">
        <v>170</v>
      </c>
      <c r="F96" s="117" t="s">
        <v>48</v>
      </c>
      <c r="G96" s="117" t="s">
        <v>169</v>
      </c>
      <c r="H96" s="117" t="s">
        <v>169</v>
      </c>
      <c r="I96" s="117" t="s">
        <v>167</v>
      </c>
      <c r="J96" s="138"/>
      <c r="K96" s="138">
        <f>'Прил 2'!K106</f>
        <v>20.8</v>
      </c>
      <c r="L96" s="138">
        <f>'Прил 2'!L106</f>
        <v>40.5</v>
      </c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4"/>
      <c r="AH96" s="234"/>
      <c r="AI96" s="234"/>
      <c r="AJ96" s="234"/>
      <c r="AK96" s="234"/>
      <c r="AL96" s="234"/>
      <c r="AM96" s="234"/>
      <c r="AN96" s="234"/>
      <c r="AO96" s="234"/>
      <c r="AP96" s="234"/>
      <c r="AQ96" s="234"/>
      <c r="AR96" s="234"/>
      <c r="AS96" s="234"/>
      <c r="AT96" s="234"/>
      <c r="AU96" s="234"/>
      <c r="AV96" s="234"/>
      <c r="AW96" s="234"/>
      <c r="AX96" s="234"/>
      <c r="AY96" s="234"/>
      <c r="AZ96" s="234"/>
      <c r="BA96" s="234"/>
    </row>
    <row r="97" spans="1:53" ht="15.75">
      <c r="A97" s="95" t="s">
        <v>57</v>
      </c>
      <c r="B97" s="6" t="s">
        <v>47</v>
      </c>
      <c r="C97" s="120">
        <v>0</v>
      </c>
      <c r="D97" s="89" t="s">
        <v>36</v>
      </c>
      <c r="E97" s="124">
        <v>43010</v>
      </c>
      <c r="F97" s="120"/>
      <c r="G97" s="173"/>
      <c r="H97" s="122"/>
      <c r="I97" s="122"/>
      <c r="J97" s="41">
        <f>J100</f>
        <v>80</v>
      </c>
      <c r="K97" s="41">
        <f>K100</f>
        <v>50</v>
      </c>
      <c r="L97" s="126">
        <f>L100</f>
        <v>50</v>
      </c>
    </row>
    <row r="98" spans="1:53" ht="31.5" customHeight="1">
      <c r="A98" s="95" t="s">
        <v>98</v>
      </c>
      <c r="B98" s="6" t="s">
        <v>47</v>
      </c>
      <c r="C98" s="120">
        <v>0</v>
      </c>
      <c r="D98" s="89" t="s">
        <v>36</v>
      </c>
      <c r="E98" s="124">
        <v>43010</v>
      </c>
      <c r="F98" s="120">
        <v>200</v>
      </c>
      <c r="G98" s="173"/>
      <c r="H98" s="122"/>
      <c r="I98" s="122"/>
      <c r="J98" s="41">
        <f>J99</f>
        <v>80</v>
      </c>
      <c r="K98" s="41">
        <f t="shared" ref="K98:L98" si="32">K99</f>
        <v>50</v>
      </c>
      <c r="L98" s="41">
        <f t="shared" si="32"/>
        <v>50</v>
      </c>
    </row>
    <row r="99" spans="1:53" ht="15.75">
      <c r="A99" s="95" t="s">
        <v>41</v>
      </c>
      <c r="B99" s="6" t="s">
        <v>47</v>
      </c>
      <c r="C99" s="120">
        <v>0</v>
      </c>
      <c r="D99" s="89" t="s">
        <v>36</v>
      </c>
      <c r="E99" s="124">
        <v>43010</v>
      </c>
      <c r="F99" s="120">
        <v>240</v>
      </c>
      <c r="G99" s="173"/>
      <c r="H99" s="122"/>
      <c r="I99" s="122"/>
      <c r="J99" s="41">
        <f>J100</f>
        <v>80</v>
      </c>
      <c r="K99" s="41">
        <f t="shared" ref="K99:L99" si="33">K100</f>
        <v>50</v>
      </c>
      <c r="L99" s="41">
        <f t="shared" si="33"/>
        <v>50</v>
      </c>
    </row>
    <row r="100" spans="1:53" ht="15.75">
      <c r="A100" s="100" t="s">
        <v>55</v>
      </c>
      <c r="B100" s="6" t="s">
        <v>47</v>
      </c>
      <c r="C100" s="120">
        <v>0</v>
      </c>
      <c r="D100" s="89" t="s">
        <v>36</v>
      </c>
      <c r="E100" s="124">
        <v>43010</v>
      </c>
      <c r="F100" s="120">
        <v>240</v>
      </c>
      <c r="G100" s="173" t="s">
        <v>19</v>
      </c>
      <c r="H100" s="122"/>
      <c r="I100" s="122"/>
      <c r="J100" s="41">
        <f>J101</f>
        <v>80</v>
      </c>
      <c r="K100" s="41">
        <f t="shared" ref="K100:L101" si="34">K101</f>
        <v>50</v>
      </c>
      <c r="L100" s="126">
        <f t="shared" si="34"/>
        <v>50</v>
      </c>
    </row>
    <row r="101" spans="1:53" ht="15.75">
      <c r="A101" s="119" t="s">
        <v>56</v>
      </c>
      <c r="B101" s="6" t="s">
        <v>47</v>
      </c>
      <c r="C101" s="120">
        <v>0</v>
      </c>
      <c r="D101" s="89" t="s">
        <v>36</v>
      </c>
      <c r="E101" s="124">
        <v>43010</v>
      </c>
      <c r="F101" s="120">
        <v>240</v>
      </c>
      <c r="G101" s="173" t="s">
        <v>19</v>
      </c>
      <c r="H101" s="122" t="s">
        <v>28</v>
      </c>
      <c r="I101" s="122"/>
      <c r="J101" s="41">
        <f>J102</f>
        <v>80</v>
      </c>
      <c r="K101" s="41">
        <f t="shared" si="34"/>
        <v>50</v>
      </c>
      <c r="L101" s="126">
        <f t="shared" si="34"/>
        <v>50</v>
      </c>
    </row>
    <row r="102" spans="1:53" s="15" customFormat="1" ht="47.25">
      <c r="A102" s="230" t="s">
        <v>155</v>
      </c>
      <c r="B102" s="101" t="s">
        <v>47</v>
      </c>
      <c r="C102" s="238">
        <v>0</v>
      </c>
      <c r="D102" s="117" t="s">
        <v>36</v>
      </c>
      <c r="E102" s="239">
        <v>43010</v>
      </c>
      <c r="F102" s="238">
        <v>240</v>
      </c>
      <c r="G102" s="240" t="s">
        <v>19</v>
      </c>
      <c r="H102" s="237" t="s">
        <v>28</v>
      </c>
      <c r="I102" s="237">
        <v>910</v>
      </c>
      <c r="J102" s="138">
        <f>'Прил 2'!J82</f>
        <v>80</v>
      </c>
      <c r="K102" s="138">
        <f>'Прил 2'!K82</f>
        <v>50</v>
      </c>
      <c r="L102" s="138">
        <f>'Прил 2'!L82</f>
        <v>50</v>
      </c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234"/>
      <c r="AH102" s="234"/>
      <c r="AI102" s="234"/>
      <c r="AJ102" s="234"/>
      <c r="AK102" s="234"/>
      <c r="AL102" s="234"/>
      <c r="AM102" s="234"/>
      <c r="AN102" s="234"/>
      <c r="AO102" s="234"/>
      <c r="AP102" s="234"/>
      <c r="AQ102" s="234"/>
      <c r="AR102" s="234"/>
      <c r="AS102" s="234"/>
      <c r="AT102" s="234"/>
      <c r="AU102" s="234"/>
      <c r="AV102" s="234"/>
      <c r="AW102" s="234"/>
      <c r="AX102" s="234"/>
      <c r="AY102" s="234"/>
      <c r="AZ102" s="234"/>
      <c r="BA102" s="234"/>
    </row>
    <row r="103" spans="1:53" ht="15.75">
      <c r="A103" s="95" t="s">
        <v>139</v>
      </c>
      <c r="B103" s="6" t="s">
        <v>47</v>
      </c>
      <c r="C103" s="120">
        <v>0</v>
      </c>
      <c r="D103" s="89" t="s">
        <v>36</v>
      </c>
      <c r="E103" s="124">
        <v>43040</v>
      </c>
      <c r="F103" s="120"/>
      <c r="G103" s="121"/>
      <c r="H103" s="122"/>
      <c r="I103" s="122"/>
      <c r="J103" s="41">
        <f>J106</f>
        <v>75.099999999999994</v>
      </c>
      <c r="K103" s="41">
        <f>K106</f>
        <v>45.3</v>
      </c>
      <c r="L103" s="126">
        <f>L106</f>
        <v>49.1</v>
      </c>
    </row>
    <row r="104" spans="1:53" ht="36" customHeight="1">
      <c r="A104" s="95" t="s">
        <v>98</v>
      </c>
      <c r="B104" s="6" t="s">
        <v>47</v>
      </c>
      <c r="C104" s="120">
        <v>0</v>
      </c>
      <c r="D104" s="89" t="s">
        <v>36</v>
      </c>
      <c r="E104" s="124">
        <v>43040</v>
      </c>
      <c r="F104" s="120">
        <v>200</v>
      </c>
      <c r="G104" s="121"/>
      <c r="H104" s="122"/>
      <c r="I104" s="122"/>
      <c r="J104" s="41">
        <f>J105</f>
        <v>75.099999999999994</v>
      </c>
      <c r="K104" s="41">
        <f t="shared" ref="K104:L104" si="35">K105</f>
        <v>45.3</v>
      </c>
      <c r="L104" s="41">
        <f t="shared" si="35"/>
        <v>49.1</v>
      </c>
    </row>
    <row r="105" spans="1:53" ht="15.75">
      <c r="A105" s="95" t="s">
        <v>41</v>
      </c>
      <c r="B105" s="6" t="s">
        <v>47</v>
      </c>
      <c r="C105" s="120">
        <v>0</v>
      </c>
      <c r="D105" s="89" t="s">
        <v>36</v>
      </c>
      <c r="E105" s="124">
        <v>43040</v>
      </c>
      <c r="F105" s="120">
        <v>240</v>
      </c>
      <c r="G105" s="121"/>
      <c r="H105" s="122"/>
      <c r="I105" s="122"/>
      <c r="J105" s="41">
        <f>J106</f>
        <v>75.099999999999994</v>
      </c>
      <c r="K105" s="41">
        <f t="shared" ref="K105:L105" si="36">K106</f>
        <v>45.3</v>
      </c>
      <c r="L105" s="41">
        <f t="shared" si="36"/>
        <v>49.1</v>
      </c>
    </row>
    <row r="106" spans="1:53" ht="15.75">
      <c r="A106" s="100" t="s">
        <v>55</v>
      </c>
      <c r="B106" s="6" t="s">
        <v>47</v>
      </c>
      <c r="C106" s="120">
        <v>0</v>
      </c>
      <c r="D106" s="89" t="s">
        <v>36</v>
      </c>
      <c r="E106" s="124">
        <v>43040</v>
      </c>
      <c r="F106" s="120">
        <v>240</v>
      </c>
      <c r="G106" s="92" t="s">
        <v>19</v>
      </c>
      <c r="H106" s="122"/>
      <c r="I106" s="122"/>
      <c r="J106" s="41">
        <f>J107</f>
        <v>75.099999999999994</v>
      </c>
      <c r="K106" s="41">
        <f t="shared" ref="K106:L107" si="37">K107</f>
        <v>45.3</v>
      </c>
      <c r="L106" s="126">
        <f t="shared" si="37"/>
        <v>49.1</v>
      </c>
    </row>
    <row r="107" spans="1:53" ht="15.75">
      <c r="A107" s="119" t="s">
        <v>56</v>
      </c>
      <c r="B107" s="6" t="s">
        <v>47</v>
      </c>
      <c r="C107" s="120">
        <v>0</v>
      </c>
      <c r="D107" s="89" t="s">
        <v>36</v>
      </c>
      <c r="E107" s="124">
        <v>43040</v>
      </c>
      <c r="F107" s="120">
        <v>240</v>
      </c>
      <c r="G107" s="92" t="s">
        <v>19</v>
      </c>
      <c r="H107" s="122" t="s">
        <v>28</v>
      </c>
      <c r="I107" s="122"/>
      <c r="J107" s="41">
        <f>J108</f>
        <v>75.099999999999994</v>
      </c>
      <c r="K107" s="41">
        <f t="shared" si="37"/>
        <v>45.3</v>
      </c>
      <c r="L107" s="126">
        <f t="shared" si="37"/>
        <v>49.1</v>
      </c>
    </row>
    <row r="108" spans="1:53" s="15" customFormat="1" ht="55.5" customHeight="1">
      <c r="A108" s="230" t="s">
        <v>155</v>
      </c>
      <c r="B108" s="101" t="s">
        <v>47</v>
      </c>
      <c r="C108" s="238">
        <v>0</v>
      </c>
      <c r="D108" s="117" t="s">
        <v>36</v>
      </c>
      <c r="E108" s="239">
        <v>43040</v>
      </c>
      <c r="F108" s="238">
        <v>240</v>
      </c>
      <c r="G108" s="235" t="s">
        <v>19</v>
      </c>
      <c r="H108" s="237" t="s">
        <v>28</v>
      </c>
      <c r="I108" s="237">
        <v>910</v>
      </c>
      <c r="J108" s="138">
        <f>'Прил 2'!J85</f>
        <v>75.099999999999994</v>
      </c>
      <c r="K108" s="138">
        <f>'Прил 2'!K85</f>
        <v>45.3</v>
      </c>
      <c r="L108" s="138">
        <f>'Прил 2'!L85</f>
        <v>49.1</v>
      </c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/>
      <c r="AX108" s="234"/>
      <c r="AY108" s="234"/>
      <c r="AZ108" s="234"/>
      <c r="BA108" s="234"/>
    </row>
    <row r="109" spans="1:53" s="15" customFormat="1" ht="99" customHeight="1">
      <c r="A109" s="119" t="s">
        <v>219</v>
      </c>
      <c r="B109" s="91">
        <v>89</v>
      </c>
      <c r="C109" s="6">
        <v>1</v>
      </c>
      <c r="D109" s="6" t="s">
        <v>36</v>
      </c>
      <c r="E109" s="90" t="s">
        <v>220</v>
      </c>
      <c r="F109" s="6"/>
      <c r="G109" s="92"/>
      <c r="H109" s="89"/>
      <c r="I109" s="89"/>
      <c r="J109" s="41">
        <f>J110</f>
        <v>30</v>
      </c>
      <c r="K109" s="41">
        <f t="shared" ref="K109:L113" si="38">K110</f>
        <v>30</v>
      </c>
      <c r="L109" s="41">
        <f t="shared" si="38"/>
        <v>30</v>
      </c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34"/>
      <c r="Z109" s="234"/>
      <c r="AA109" s="234"/>
      <c r="AB109" s="234"/>
      <c r="AC109" s="234"/>
      <c r="AD109" s="234"/>
      <c r="AE109" s="234"/>
      <c r="AF109" s="234"/>
      <c r="AG109" s="234"/>
      <c r="AH109" s="234"/>
      <c r="AI109" s="234"/>
      <c r="AJ109" s="234"/>
      <c r="AK109" s="234"/>
      <c r="AL109" s="234"/>
      <c r="AM109" s="234"/>
      <c r="AN109" s="234"/>
      <c r="AO109" s="234"/>
      <c r="AP109" s="234"/>
      <c r="AQ109" s="234"/>
      <c r="AR109" s="234"/>
      <c r="AS109" s="234"/>
      <c r="AT109" s="234"/>
      <c r="AU109" s="234"/>
      <c r="AV109" s="234"/>
      <c r="AW109" s="234"/>
      <c r="AX109" s="234"/>
      <c r="AY109" s="234"/>
      <c r="AZ109" s="234"/>
      <c r="BA109" s="234"/>
    </row>
    <row r="110" spans="1:53" s="15" customFormat="1" ht="34.5" customHeight="1">
      <c r="A110" s="95" t="s">
        <v>98</v>
      </c>
      <c r="B110" s="91">
        <v>89</v>
      </c>
      <c r="C110" s="6">
        <v>1</v>
      </c>
      <c r="D110" s="6" t="s">
        <v>36</v>
      </c>
      <c r="E110" s="90" t="s">
        <v>220</v>
      </c>
      <c r="F110" s="6" t="s">
        <v>99</v>
      </c>
      <c r="G110" s="92"/>
      <c r="H110" s="89"/>
      <c r="I110" s="89"/>
      <c r="J110" s="41">
        <f>J111</f>
        <v>30</v>
      </c>
      <c r="K110" s="41">
        <f t="shared" si="38"/>
        <v>30</v>
      </c>
      <c r="L110" s="41">
        <f t="shared" si="38"/>
        <v>30</v>
      </c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  <c r="AF110" s="234"/>
      <c r="AG110" s="234"/>
      <c r="AH110" s="234"/>
      <c r="AI110" s="234"/>
      <c r="AJ110" s="234"/>
      <c r="AK110" s="234"/>
      <c r="AL110" s="234"/>
      <c r="AM110" s="234"/>
      <c r="AN110" s="234"/>
      <c r="AO110" s="234"/>
      <c r="AP110" s="234"/>
      <c r="AQ110" s="234"/>
      <c r="AR110" s="234"/>
      <c r="AS110" s="234"/>
      <c r="AT110" s="234"/>
      <c r="AU110" s="234"/>
      <c r="AV110" s="234"/>
      <c r="AW110" s="234"/>
      <c r="AX110" s="234"/>
      <c r="AY110" s="234"/>
      <c r="AZ110" s="234"/>
      <c r="BA110" s="234"/>
    </row>
    <row r="111" spans="1:53" s="15" customFormat="1" ht="21" customHeight="1">
      <c r="A111" s="95" t="s">
        <v>41</v>
      </c>
      <c r="B111" s="91">
        <v>89</v>
      </c>
      <c r="C111" s="6">
        <v>1</v>
      </c>
      <c r="D111" s="6" t="s">
        <v>36</v>
      </c>
      <c r="E111" s="90" t="s">
        <v>220</v>
      </c>
      <c r="F111" s="6" t="s">
        <v>100</v>
      </c>
      <c r="G111" s="92"/>
      <c r="H111" s="89"/>
      <c r="I111" s="89"/>
      <c r="J111" s="41">
        <f>J112</f>
        <v>30</v>
      </c>
      <c r="K111" s="41">
        <f t="shared" si="38"/>
        <v>30</v>
      </c>
      <c r="L111" s="41">
        <f t="shared" si="38"/>
        <v>30</v>
      </c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  <c r="AF111" s="234"/>
      <c r="AG111" s="234"/>
      <c r="AH111" s="234"/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/>
      <c r="AV111" s="234"/>
      <c r="AW111" s="234"/>
      <c r="AX111" s="234"/>
      <c r="AY111" s="234"/>
      <c r="AZ111" s="234"/>
      <c r="BA111" s="234"/>
    </row>
    <row r="112" spans="1:53" s="15" customFormat="1" ht="17.25" customHeight="1">
      <c r="A112" s="100" t="s">
        <v>20</v>
      </c>
      <c r="B112" s="91">
        <v>89</v>
      </c>
      <c r="C112" s="6">
        <v>1</v>
      </c>
      <c r="D112" s="6" t="s">
        <v>36</v>
      </c>
      <c r="E112" s="90" t="s">
        <v>220</v>
      </c>
      <c r="F112" s="6" t="s">
        <v>100</v>
      </c>
      <c r="G112" s="92" t="s">
        <v>19</v>
      </c>
      <c r="H112" s="89"/>
      <c r="I112" s="89"/>
      <c r="J112" s="41">
        <f>J113</f>
        <v>30</v>
      </c>
      <c r="K112" s="41">
        <f t="shared" si="38"/>
        <v>30</v>
      </c>
      <c r="L112" s="41">
        <f t="shared" si="38"/>
        <v>30</v>
      </c>
      <c r="M112" s="234"/>
      <c r="N112" s="234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  <c r="AF112" s="234"/>
      <c r="AG112" s="234"/>
      <c r="AH112" s="234"/>
      <c r="AI112" s="234"/>
      <c r="AJ112" s="234"/>
      <c r="AK112" s="234"/>
      <c r="AL112" s="234"/>
      <c r="AM112" s="234"/>
      <c r="AN112" s="234"/>
      <c r="AO112" s="234"/>
      <c r="AP112" s="234"/>
      <c r="AQ112" s="234"/>
      <c r="AR112" s="234"/>
      <c r="AS112" s="234"/>
      <c r="AT112" s="234"/>
      <c r="AU112" s="234"/>
      <c r="AV112" s="234"/>
      <c r="AW112" s="234"/>
      <c r="AX112" s="234"/>
      <c r="AY112" s="234"/>
      <c r="AZ112" s="234"/>
      <c r="BA112" s="234"/>
    </row>
    <row r="113" spans="1:53" s="15" customFormat="1" ht="17.25" customHeight="1">
      <c r="A113" s="100" t="s">
        <v>55</v>
      </c>
      <c r="B113" s="91">
        <v>89</v>
      </c>
      <c r="C113" s="6">
        <v>1</v>
      </c>
      <c r="D113" s="6" t="s">
        <v>36</v>
      </c>
      <c r="E113" s="90" t="s">
        <v>220</v>
      </c>
      <c r="F113" s="6" t="s">
        <v>100</v>
      </c>
      <c r="G113" s="92" t="s">
        <v>19</v>
      </c>
      <c r="H113" s="89" t="s">
        <v>27</v>
      </c>
      <c r="I113" s="89"/>
      <c r="J113" s="41">
        <f>J114</f>
        <v>30</v>
      </c>
      <c r="K113" s="41">
        <f t="shared" si="38"/>
        <v>30</v>
      </c>
      <c r="L113" s="41">
        <f t="shared" si="38"/>
        <v>30</v>
      </c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4"/>
      <c r="AN113" s="234"/>
      <c r="AO113" s="234"/>
      <c r="AP113" s="234"/>
      <c r="AQ113" s="234"/>
      <c r="AR113" s="234"/>
      <c r="AS113" s="234"/>
      <c r="AT113" s="234"/>
      <c r="AU113" s="234"/>
      <c r="AV113" s="234"/>
      <c r="AW113" s="234"/>
      <c r="AX113" s="234"/>
      <c r="AY113" s="234"/>
      <c r="AZ113" s="234"/>
      <c r="BA113" s="234"/>
    </row>
    <row r="114" spans="1:53" s="15" customFormat="1" ht="55.5" customHeight="1">
      <c r="A114" s="230" t="s">
        <v>155</v>
      </c>
      <c r="B114" s="231">
        <v>89</v>
      </c>
      <c r="C114" s="101">
        <v>1</v>
      </c>
      <c r="D114" s="101" t="s">
        <v>36</v>
      </c>
      <c r="E114" s="102" t="s">
        <v>220</v>
      </c>
      <c r="F114" s="101" t="s">
        <v>100</v>
      </c>
      <c r="G114" s="235" t="s">
        <v>19</v>
      </c>
      <c r="H114" s="117" t="s">
        <v>27</v>
      </c>
      <c r="I114" s="117">
        <v>910</v>
      </c>
      <c r="J114" s="138">
        <f>'Прил 2'!J76</f>
        <v>30</v>
      </c>
      <c r="K114" s="138">
        <f>'Прил 2'!K76</f>
        <v>30</v>
      </c>
      <c r="L114" s="138">
        <f>'Прил 2'!L76</f>
        <v>30</v>
      </c>
      <c r="M114" s="234"/>
      <c r="N114" s="234"/>
      <c r="O114" s="234"/>
      <c r="P114" s="234"/>
      <c r="Q114" s="234"/>
      <c r="R114" s="234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  <c r="AF114" s="234"/>
      <c r="AG114" s="234"/>
      <c r="AH114" s="234"/>
      <c r="AI114" s="234"/>
      <c r="AJ114" s="234"/>
      <c r="AK114" s="234"/>
      <c r="AL114" s="234"/>
      <c r="AM114" s="234"/>
      <c r="AN114" s="234"/>
      <c r="AO114" s="234"/>
      <c r="AP114" s="234"/>
      <c r="AQ114" s="234"/>
      <c r="AR114" s="234"/>
      <c r="AS114" s="234"/>
      <c r="AT114" s="234"/>
      <c r="AU114" s="234"/>
      <c r="AV114" s="234"/>
      <c r="AW114" s="234"/>
      <c r="AX114" s="234"/>
      <c r="AY114" s="234"/>
      <c r="AZ114" s="234"/>
      <c r="BA114" s="234"/>
    </row>
    <row r="115" spans="1:53" ht="63">
      <c r="A115" s="154" t="s">
        <v>172</v>
      </c>
      <c r="B115" s="123">
        <v>89</v>
      </c>
      <c r="C115" s="122" t="s">
        <v>23</v>
      </c>
      <c r="D115" s="89" t="s">
        <v>36</v>
      </c>
      <c r="E115" s="97" t="s">
        <v>51</v>
      </c>
      <c r="F115" s="89"/>
      <c r="G115" s="92"/>
      <c r="H115" s="89"/>
      <c r="I115" s="120"/>
      <c r="J115" s="41">
        <f>J118+J121</f>
        <v>109.3</v>
      </c>
      <c r="K115" s="41">
        <f t="shared" ref="K115:L115" si="39">K118+K121</f>
        <v>114.4</v>
      </c>
      <c r="L115" s="41">
        <f t="shared" si="39"/>
        <v>118.7</v>
      </c>
    </row>
    <row r="116" spans="1:53" ht="78.75">
      <c r="A116" s="103" t="s">
        <v>101</v>
      </c>
      <c r="B116" s="123">
        <v>89</v>
      </c>
      <c r="C116" s="122" t="s">
        <v>23</v>
      </c>
      <c r="D116" s="89" t="s">
        <v>36</v>
      </c>
      <c r="E116" s="97" t="s">
        <v>51</v>
      </c>
      <c r="F116" s="89" t="s">
        <v>103</v>
      </c>
      <c r="G116" s="92"/>
      <c r="H116" s="89"/>
      <c r="I116" s="120"/>
      <c r="J116" s="41">
        <f>J117</f>
        <v>105.3</v>
      </c>
      <c r="K116" s="41">
        <f t="shared" ref="K116:L116" si="40">K117</f>
        <v>110.4</v>
      </c>
      <c r="L116" s="41">
        <f t="shared" si="40"/>
        <v>114.7</v>
      </c>
    </row>
    <row r="117" spans="1:53" ht="31.5">
      <c r="A117" s="103" t="s">
        <v>102</v>
      </c>
      <c r="B117" s="123">
        <v>89</v>
      </c>
      <c r="C117" s="122" t="s">
        <v>23</v>
      </c>
      <c r="D117" s="89" t="s">
        <v>36</v>
      </c>
      <c r="E117" s="97" t="s">
        <v>51</v>
      </c>
      <c r="F117" s="89" t="s">
        <v>104</v>
      </c>
      <c r="G117" s="92"/>
      <c r="H117" s="89"/>
      <c r="I117" s="120"/>
      <c r="J117" s="41">
        <f>J118</f>
        <v>105.3</v>
      </c>
      <c r="K117" s="41">
        <f t="shared" ref="K117:L117" si="41">K118</f>
        <v>110.4</v>
      </c>
      <c r="L117" s="41">
        <f t="shared" si="41"/>
        <v>114.7</v>
      </c>
    </row>
    <row r="118" spans="1:53" ht="15.75">
      <c r="A118" s="100" t="s">
        <v>49</v>
      </c>
      <c r="B118" s="123">
        <v>89</v>
      </c>
      <c r="C118" s="122" t="s">
        <v>23</v>
      </c>
      <c r="D118" s="89" t="s">
        <v>36</v>
      </c>
      <c r="E118" s="97" t="s">
        <v>51</v>
      </c>
      <c r="F118" s="89" t="s">
        <v>104</v>
      </c>
      <c r="G118" s="92" t="s">
        <v>27</v>
      </c>
      <c r="H118" s="89"/>
      <c r="I118" s="120"/>
      <c r="J118" s="41">
        <f>J119</f>
        <v>105.3</v>
      </c>
      <c r="K118" s="41">
        <f t="shared" ref="K118:L119" si="42">K119</f>
        <v>110.4</v>
      </c>
      <c r="L118" s="126">
        <f t="shared" si="42"/>
        <v>114.7</v>
      </c>
    </row>
    <row r="119" spans="1:53" ht="21.75" customHeight="1">
      <c r="A119" s="100" t="s">
        <v>50</v>
      </c>
      <c r="B119" s="123">
        <v>89</v>
      </c>
      <c r="C119" s="122" t="s">
        <v>23</v>
      </c>
      <c r="D119" s="89" t="s">
        <v>36</v>
      </c>
      <c r="E119" s="97" t="s">
        <v>51</v>
      </c>
      <c r="F119" s="89" t="s">
        <v>104</v>
      </c>
      <c r="G119" s="92" t="s">
        <v>27</v>
      </c>
      <c r="H119" s="89" t="s">
        <v>28</v>
      </c>
      <c r="I119" s="120"/>
      <c r="J119" s="41">
        <f>J120</f>
        <v>105.3</v>
      </c>
      <c r="K119" s="41">
        <f t="shared" si="42"/>
        <v>110.4</v>
      </c>
      <c r="L119" s="126">
        <f t="shared" si="42"/>
        <v>114.7</v>
      </c>
    </row>
    <row r="120" spans="1:53" s="15" customFormat="1" ht="47.25">
      <c r="A120" s="230" t="s">
        <v>155</v>
      </c>
      <c r="B120" s="235">
        <v>89</v>
      </c>
      <c r="C120" s="117">
        <v>1</v>
      </c>
      <c r="D120" s="117" t="s">
        <v>36</v>
      </c>
      <c r="E120" s="148" t="s">
        <v>51</v>
      </c>
      <c r="F120" s="117" t="s">
        <v>104</v>
      </c>
      <c r="G120" s="235" t="s">
        <v>27</v>
      </c>
      <c r="H120" s="117" t="s">
        <v>28</v>
      </c>
      <c r="I120" s="117">
        <v>910</v>
      </c>
      <c r="J120" s="138">
        <f>'Прил 2'!J57</f>
        <v>105.3</v>
      </c>
      <c r="K120" s="138">
        <f>'Прил 2'!K57</f>
        <v>110.4</v>
      </c>
      <c r="L120" s="138">
        <f>'Прил 2'!L57</f>
        <v>114.7</v>
      </c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  <c r="AF120" s="234"/>
      <c r="AG120" s="234"/>
      <c r="AH120" s="234"/>
      <c r="AI120" s="234"/>
      <c r="AJ120" s="234"/>
      <c r="AK120" s="234"/>
      <c r="AL120" s="234"/>
      <c r="AM120" s="234"/>
      <c r="AN120" s="234"/>
      <c r="AO120" s="234"/>
      <c r="AP120" s="234"/>
      <c r="AQ120" s="234"/>
      <c r="AR120" s="234"/>
      <c r="AS120" s="234"/>
      <c r="AT120" s="234"/>
      <c r="AU120" s="234"/>
      <c r="AV120" s="234"/>
      <c r="AW120" s="234"/>
      <c r="AX120" s="234"/>
      <c r="AY120" s="234"/>
      <c r="AZ120" s="234"/>
      <c r="BA120" s="234"/>
    </row>
    <row r="121" spans="1:53" ht="78.75">
      <c r="A121" s="103" t="s">
        <v>101</v>
      </c>
      <c r="B121" s="123">
        <v>89</v>
      </c>
      <c r="C121" s="122" t="s">
        <v>23</v>
      </c>
      <c r="D121" s="89" t="s">
        <v>36</v>
      </c>
      <c r="E121" s="97" t="s">
        <v>51</v>
      </c>
      <c r="F121" s="89" t="s">
        <v>99</v>
      </c>
      <c r="G121" s="92"/>
      <c r="H121" s="89"/>
      <c r="I121" s="120"/>
      <c r="J121" s="41">
        <f>J122</f>
        <v>4</v>
      </c>
      <c r="K121" s="41">
        <f t="shared" ref="K121:L124" si="43">K122</f>
        <v>4</v>
      </c>
      <c r="L121" s="41">
        <f t="shared" ref="L121:L122" si="44">L122</f>
        <v>4</v>
      </c>
    </row>
    <row r="122" spans="1:53" ht="31.5">
      <c r="A122" s="103" t="s">
        <v>102</v>
      </c>
      <c r="B122" s="123">
        <v>89</v>
      </c>
      <c r="C122" s="122" t="s">
        <v>23</v>
      </c>
      <c r="D122" s="89" t="s">
        <v>36</v>
      </c>
      <c r="E122" s="97" t="s">
        <v>51</v>
      </c>
      <c r="F122" s="89" t="s">
        <v>100</v>
      </c>
      <c r="G122" s="92"/>
      <c r="H122" s="89"/>
      <c r="I122" s="120"/>
      <c r="J122" s="41">
        <f>J123</f>
        <v>4</v>
      </c>
      <c r="K122" s="41">
        <f t="shared" si="43"/>
        <v>4</v>
      </c>
      <c r="L122" s="41">
        <f t="shared" si="44"/>
        <v>4</v>
      </c>
    </row>
    <row r="123" spans="1:53" ht="15.75">
      <c r="A123" s="100" t="s">
        <v>49</v>
      </c>
      <c r="B123" s="123">
        <v>89</v>
      </c>
      <c r="C123" s="122" t="s">
        <v>23</v>
      </c>
      <c r="D123" s="89" t="s">
        <v>36</v>
      </c>
      <c r="E123" s="97" t="s">
        <v>51</v>
      </c>
      <c r="F123" s="89" t="s">
        <v>100</v>
      </c>
      <c r="G123" s="92" t="s">
        <v>27</v>
      </c>
      <c r="H123" s="89"/>
      <c r="I123" s="120"/>
      <c r="J123" s="41">
        <f>J124</f>
        <v>4</v>
      </c>
      <c r="K123" s="41">
        <f t="shared" si="43"/>
        <v>4</v>
      </c>
      <c r="L123" s="126">
        <f t="shared" si="43"/>
        <v>4</v>
      </c>
    </row>
    <row r="124" spans="1:53" ht="21.75" customHeight="1">
      <c r="A124" s="100" t="s">
        <v>50</v>
      </c>
      <c r="B124" s="123">
        <v>89</v>
      </c>
      <c r="C124" s="122" t="s">
        <v>23</v>
      </c>
      <c r="D124" s="89" t="s">
        <v>36</v>
      </c>
      <c r="E124" s="97" t="s">
        <v>51</v>
      </c>
      <c r="F124" s="89" t="s">
        <v>100</v>
      </c>
      <c r="G124" s="92" t="s">
        <v>27</v>
      </c>
      <c r="H124" s="89" t="s">
        <v>28</v>
      </c>
      <c r="I124" s="120"/>
      <c r="J124" s="41">
        <f>J125</f>
        <v>4</v>
      </c>
      <c r="K124" s="41">
        <f t="shared" si="43"/>
        <v>4</v>
      </c>
      <c r="L124" s="126">
        <f t="shared" si="43"/>
        <v>4</v>
      </c>
    </row>
    <row r="125" spans="1:53" s="15" customFormat="1" ht="47.25">
      <c r="A125" s="230" t="s">
        <v>155</v>
      </c>
      <c r="B125" s="235">
        <v>89</v>
      </c>
      <c r="C125" s="117">
        <v>1</v>
      </c>
      <c r="D125" s="117" t="s">
        <v>36</v>
      </c>
      <c r="E125" s="148" t="s">
        <v>51</v>
      </c>
      <c r="F125" s="117" t="s">
        <v>100</v>
      </c>
      <c r="G125" s="235" t="s">
        <v>27</v>
      </c>
      <c r="H125" s="117" t="s">
        <v>28</v>
      </c>
      <c r="I125" s="117">
        <v>910</v>
      </c>
      <c r="J125" s="138">
        <f>'Прил 2'!J59</f>
        <v>4</v>
      </c>
      <c r="K125" s="138">
        <f>'Прил 2'!K59</f>
        <v>4</v>
      </c>
      <c r="L125" s="138">
        <f>'Прил 2'!L59</f>
        <v>4</v>
      </c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  <c r="AF125" s="234"/>
      <c r="AG125" s="234"/>
      <c r="AH125" s="234"/>
      <c r="AI125" s="234"/>
      <c r="AJ125" s="234"/>
      <c r="AK125" s="234"/>
      <c r="AL125" s="234"/>
      <c r="AM125" s="234"/>
      <c r="AN125" s="234"/>
      <c r="AO125" s="234"/>
      <c r="AP125" s="234"/>
      <c r="AQ125" s="234"/>
      <c r="AR125" s="234"/>
      <c r="AS125" s="234"/>
      <c r="AT125" s="234"/>
      <c r="AU125" s="234"/>
      <c r="AV125" s="234"/>
      <c r="AW125" s="234"/>
      <c r="AX125" s="234"/>
      <c r="AY125" s="234"/>
      <c r="AZ125" s="234"/>
      <c r="BA125" s="234"/>
    </row>
    <row r="126" spans="1:53" ht="115.9" customHeight="1">
      <c r="A126" s="100" t="s">
        <v>133</v>
      </c>
      <c r="B126" s="88">
        <v>89</v>
      </c>
      <c r="C126" s="89" t="s">
        <v>23</v>
      </c>
      <c r="D126" s="89" t="s">
        <v>36</v>
      </c>
      <c r="E126" s="97" t="s">
        <v>42</v>
      </c>
      <c r="F126" s="89"/>
      <c r="G126" s="92"/>
      <c r="H126" s="89"/>
      <c r="I126" s="92"/>
      <c r="J126" s="41">
        <f>J129</f>
        <v>0.2</v>
      </c>
      <c r="K126" s="41">
        <f>K129</f>
        <v>0.3</v>
      </c>
      <c r="L126" s="126">
        <f>L129</f>
        <v>0.3</v>
      </c>
    </row>
    <row r="127" spans="1:53" ht="35.450000000000003" customHeight="1">
      <c r="A127" s="95" t="s">
        <v>98</v>
      </c>
      <c r="B127" s="123">
        <v>89</v>
      </c>
      <c r="C127" s="89" t="s">
        <v>23</v>
      </c>
      <c r="D127" s="89" t="s">
        <v>36</v>
      </c>
      <c r="E127" s="97" t="s">
        <v>42</v>
      </c>
      <c r="F127" s="89" t="s">
        <v>99</v>
      </c>
      <c r="G127" s="92"/>
      <c r="H127" s="89"/>
      <c r="I127" s="92"/>
      <c r="J127" s="41">
        <f>J128</f>
        <v>0.2</v>
      </c>
      <c r="K127" s="41">
        <f t="shared" ref="K127:L127" si="45">K128</f>
        <v>0.3</v>
      </c>
      <c r="L127" s="41">
        <f t="shared" si="45"/>
        <v>0.3</v>
      </c>
    </row>
    <row r="128" spans="1:53" ht="22.15" customHeight="1">
      <c r="A128" s="95" t="s">
        <v>41</v>
      </c>
      <c r="B128" s="123">
        <v>89</v>
      </c>
      <c r="C128" s="89" t="s">
        <v>23</v>
      </c>
      <c r="D128" s="89" t="s">
        <v>36</v>
      </c>
      <c r="E128" s="97" t="s">
        <v>42</v>
      </c>
      <c r="F128" s="89" t="s">
        <v>100</v>
      </c>
      <c r="G128" s="92"/>
      <c r="H128" s="89"/>
      <c r="I128" s="92"/>
      <c r="J128" s="41">
        <f>J129</f>
        <v>0.2</v>
      </c>
      <c r="K128" s="41">
        <f t="shared" ref="K128:L128" si="46">K129</f>
        <v>0.3</v>
      </c>
      <c r="L128" s="41">
        <f t="shared" si="46"/>
        <v>0.3</v>
      </c>
    </row>
    <row r="129" spans="1:53" ht="15.75">
      <c r="A129" s="100" t="s">
        <v>15</v>
      </c>
      <c r="B129" s="123">
        <v>89</v>
      </c>
      <c r="C129" s="89" t="s">
        <v>23</v>
      </c>
      <c r="D129" s="89" t="s">
        <v>36</v>
      </c>
      <c r="E129" s="97" t="s">
        <v>42</v>
      </c>
      <c r="F129" s="89" t="s">
        <v>100</v>
      </c>
      <c r="G129" s="92" t="s">
        <v>16</v>
      </c>
      <c r="H129" s="89"/>
      <c r="I129" s="92"/>
      <c r="J129" s="41">
        <f>J130</f>
        <v>0.2</v>
      </c>
      <c r="K129" s="41">
        <f t="shared" ref="K129:L130" si="47">K130</f>
        <v>0.3</v>
      </c>
      <c r="L129" s="126">
        <f t="shared" si="47"/>
        <v>0.3</v>
      </c>
    </row>
    <row r="130" spans="1:53" ht="63.75" customHeight="1">
      <c r="A130" s="100" t="s">
        <v>65</v>
      </c>
      <c r="B130" s="123">
        <v>89</v>
      </c>
      <c r="C130" s="89" t="s">
        <v>23</v>
      </c>
      <c r="D130" s="89" t="s">
        <v>36</v>
      </c>
      <c r="E130" s="97" t="s">
        <v>42</v>
      </c>
      <c r="F130" s="89" t="s">
        <v>100</v>
      </c>
      <c r="G130" s="92" t="s">
        <v>16</v>
      </c>
      <c r="H130" s="89" t="s">
        <v>17</v>
      </c>
      <c r="I130" s="92"/>
      <c r="J130" s="41">
        <f>J131</f>
        <v>0.2</v>
      </c>
      <c r="K130" s="41">
        <f t="shared" si="47"/>
        <v>0.3</v>
      </c>
      <c r="L130" s="126">
        <f t="shared" si="47"/>
        <v>0.3</v>
      </c>
    </row>
    <row r="131" spans="1:53" s="15" customFormat="1" ht="47.25">
      <c r="A131" s="230" t="s">
        <v>155</v>
      </c>
      <c r="B131" s="236">
        <v>89</v>
      </c>
      <c r="C131" s="117" t="s">
        <v>23</v>
      </c>
      <c r="D131" s="117" t="s">
        <v>36</v>
      </c>
      <c r="E131" s="148" t="s">
        <v>42</v>
      </c>
      <c r="F131" s="117" t="s">
        <v>100</v>
      </c>
      <c r="G131" s="235" t="s">
        <v>16</v>
      </c>
      <c r="H131" s="117" t="s">
        <v>17</v>
      </c>
      <c r="I131" s="235">
        <v>910</v>
      </c>
      <c r="J131" s="138">
        <f>'Прил 2'!J37</f>
        <v>0.2</v>
      </c>
      <c r="K131" s="138">
        <f>'Прил 2'!K37</f>
        <v>0.3</v>
      </c>
      <c r="L131" s="241">
        <f>'Прил 2'!L37</f>
        <v>0.3</v>
      </c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  <c r="AC131" s="234"/>
      <c r="AD131" s="234"/>
      <c r="AE131" s="234"/>
      <c r="AF131" s="234"/>
      <c r="AG131" s="234"/>
      <c r="AH131" s="234"/>
      <c r="AI131" s="234"/>
      <c r="AJ131" s="234"/>
      <c r="AK131" s="234"/>
      <c r="AL131" s="234"/>
      <c r="AM131" s="234"/>
      <c r="AN131" s="234"/>
      <c r="AO131" s="234"/>
      <c r="AP131" s="234"/>
      <c r="AQ131" s="234"/>
      <c r="AR131" s="234"/>
      <c r="AS131" s="234"/>
      <c r="AT131" s="234"/>
      <c r="AU131" s="234"/>
      <c r="AV131" s="234"/>
      <c r="AW131" s="234"/>
      <c r="AX131" s="234"/>
      <c r="AY131" s="234"/>
      <c r="AZ131" s="234"/>
      <c r="BA131" s="234"/>
    </row>
  </sheetData>
  <autoFilter ref="A7:L131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1" priority="50" stopIfTrue="1">
      <formula>$D71=""</formula>
    </cfRule>
    <cfRule type="expression" dxfId="0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E6" sqref="E6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1" t="s">
        <v>213</v>
      </c>
      <c r="D1" s="251"/>
      <c r="E1" s="251"/>
    </row>
    <row r="2" spans="1:5" ht="51" customHeight="1">
      <c r="A2" s="263" t="s">
        <v>214</v>
      </c>
      <c r="B2" s="263"/>
      <c r="C2" s="263"/>
      <c r="D2" s="263"/>
      <c r="E2" s="263"/>
    </row>
    <row r="3" spans="1:5">
      <c r="A3" s="178"/>
      <c r="B3" s="182"/>
      <c r="C3" s="183"/>
      <c r="D3" s="175"/>
      <c r="E3" s="184"/>
    </row>
    <row r="4" spans="1:5" ht="21.75" customHeight="1">
      <c r="A4" s="264" t="s">
        <v>117</v>
      </c>
      <c r="B4" s="265" t="s">
        <v>187</v>
      </c>
      <c r="C4" s="264" t="s">
        <v>188</v>
      </c>
      <c r="D4" s="264"/>
      <c r="E4" s="264"/>
    </row>
    <row r="5" spans="1:5" ht="57" customHeight="1">
      <c r="A5" s="264"/>
      <c r="B5" s="265"/>
      <c r="C5" s="207" t="s">
        <v>171</v>
      </c>
      <c r="D5" s="207" t="s">
        <v>192</v>
      </c>
      <c r="E5" s="207" t="s">
        <v>196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-20.775000000000137</v>
      </c>
      <c r="D7" s="48">
        <f t="shared" ref="D7:E7" si="0">D8+D11+D15</f>
        <v>-31.2</v>
      </c>
      <c r="E7" s="48">
        <f t="shared" si="0"/>
        <v>-41.6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177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-20.8</v>
      </c>
      <c r="D11" s="56">
        <f t="shared" si="2"/>
        <v>-31.2</v>
      </c>
      <c r="E11" s="56">
        <f t="shared" si="2"/>
        <v>-41.6</v>
      </c>
    </row>
    <row r="12" spans="1:5" ht="31.5">
      <c r="A12" s="49" t="s">
        <v>141</v>
      </c>
      <c r="B12" s="63" t="s">
        <v>123</v>
      </c>
      <c r="C12" s="68">
        <f t="shared" si="2"/>
        <v>-20.8</v>
      </c>
      <c r="D12" s="56">
        <f t="shared" si="2"/>
        <v>-31.2</v>
      </c>
      <c r="E12" s="56">
        <f t="shared" si="2"/>
        <v>-41.6</v>
      </c>
    </row>
    <row r="13" spans="1:5" ht="47.25">
      <c r="A13" s="49" t="s">
        <v>142</v>
      </c>
      <c r="B13" s="64" t="s">
        <v>124</v>
      </c>
      <c r="C13" s="68">
        <f>SUM(C14)</f>
        <v>-20.8</v>
      </c>
      <c r="D13" s="56">
        <f>SUM(D14)</f>
        <v>-31.2</v>
      </c>
      <c r="E13" s="56">
        <f>SUM(E14)</f>
        <v>-41.6</v>
      </c>
    </row>
    <row r="14" spans="1:5" ht="47.25">
      <c r="A14" s="49" t="s">
        <v>143</v>
      </c>
      <c r="B14" s="14" t="s">
        <v>130</v>
      </c>
      <c r="C14" s="56">
        <f>'Прил 6'!C16</f>
        <v>-20.8</v>
      </c>
      <c r="D14" s="56">
        <f>'Прил 6'!D16</f>
        <v>-31.2</v>
      </c>
      <c r="E14" s="56">
        <f>'Прил 6'!E16</f>
        <v>-41.6</v>
      </c>
    </row>
    <row r="15" spans="1:5" ht="31.5">
      <c r="A15" s="210" t="s">
        <v>144</v>
      </c>
      <c r="B15" s="65" t="s">
        <v>178</v>
      </c>
      <c r="C15" s="48">
        <f>C16+C19</f>
        <v>2.4999999999863576E-2</v>
      </c>
      <c r="D15" s="48">
        <f t="shared" ref="D15:E15" si="3">D16+D19</f>
        <v>0</v>
      </c>
      <c r="E15" s="48">
        <f t="shared" si="3"/>
        <v>0</v>
      </c>
    </row>
    <row r="16" spans="1:5" s="53" customFormat="1">
      <c r="A16" s="50" t="s">
        <v>145</v>
      </c>
      <c r="B16" s="51" t="s">
        <v>125</v>
      </c>
      <c r="C16" s="52">
        <f>SUM(C17)</f>
        <v>-1934.1</v>
      </c>
      <c r="D16" s="48">
        <f>SUM(D17)</f>
        <v>-1274.5999999999999</v>
      </c>
      <c r="E16" s="48">
        <f t="shared" ref="D16:E17" si="4">SUM(E17)</f>
        <v>-1281.5999999999999</v>
      </c>
    </row>
    <row r="17" spans="1:9">
      <c r="A17" s="49" t="s">
        <v>146</v>
      </c>
      <c r="B17" s="54" t="s">
        <v>126</v>
      </c>
      <c r="C17" s="55">
        <f>SUM(C18)</f>
        <v>-1934.1</v>
      </c>
      <c r="D17" s="56">
        <f t="shared" si="4"/>
        <v>-1274.5999999999999</v>
      </c>
      <c r="E17" s="56">
        <f t="shared" si="4"/>
        <v>-1281.5999999999999</v>
      </c>
    </row>
    <row r="18" spans="1:9" ht="31.5">
      <c r="A18" s="49" t="s">
        <v>147</v>
      </c>
      <c r="B18" s="195" t="s">
        <v>179</v>
      </c>
      <c r="C18" s="55">
        <f>-('Прил 1'!C7+C10)</f>
        <v>-1934.1</v>
      </c>
      <c r="D18" s="55">
        <f>-('Прил 1'!D7+D10)</f>
        <v>-1274.5999999999999</v>
      </c>
      <c r="E18" s="55">
        <f>-('Прил 1'!E7+E10)</f>
        <v>-1281.5999999999999</v>
      </c>
    </row>
    <row r="19" spans="1:9" s="53" customFormat="1">
      <c r="A19" s="50" t="s">
        <v>148</v>
      </c>
      <c r="B19" s="57" t="s">
        <v>127</v>
      </c>
      <c r="C19" s="52">
        <f>SUM(C20)</f>
        <v>1934.1249999999998</v>
      </c>
      <c r="D19" s="48">
        <f t="shared" ref="C19:E20" si="5">SUM(D20)</f>
        <v>1274.5999999999999</v>
      </c>
      <c r="E19" s="48">
        <f t="shared" si="5"/>
        <v>1281.5999999999999</v>
      </c>
    </row>
    <row r="20" spans="1:9">
      <c r="A20" s="58" t="s">
        <v>149</v>
      </c>
      <c r="B20" s="59" t="s">
        <v>128</v>
      </c>
      <c r="C20" s="55">
        <f t="shared" si="5"/>
        <v>1934.1249999999998</v>
      </c>
      <c r="D20" s="56">
        <f t="shared" si="5"/>
        <v>1274.5999999999999</v>
      </c>
      <c r="E20" s="56">
        <f t="shared" si="5"/>
        <v>1281.5999999999999</v>
      </c>
    </row>
    <row r="21" spans="1:9" ht="31.5">
      <c r="A21" s="60" t="s">
        <v>150</v>
      </c>
      <c r="B21" s="61" t="s">
        <v>180</v>
      </c>
      <c r="C21" s="55">
        <f>'Прил 2'!J7-C14</f>
        <v>1934.1249999999998</v>
      </c>
      <c r="D21" s="55">
        <f>'Прил 2'!K7-D14</f>
        <v>1274.5999999999999</v>
      </c>
      <c r="E21" s="55">
        <f>'Прил 2'!L7-E14</f>
        <v>1281.5999999999999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65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8" sqref="E8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1" t="s">
        <v>215</v>
      </c>
      <c r="D1" s="251"/>
      <c r="E1" s="251"/>
    </row>
    <row r="2" spans="1:5">
      <c r="A2" s="266" t="s">
        <v>216</v>
      </c>
      <c r="B2" s="266"/>
      <c r="C2" s="266"/>
      <c r="D2" s="266"/>
      <c r="E2" s="266"/>
    </row>
    <row r="3" spans="1:5">
      <c r="A3" s="266"/>
      <c r="B3" s="266"/>
      <c r="C3" s="266"/>
      <c r="D3" s="266"/>
      <c r="E3" s="266"/>
    </row>
    <row r="4" spans="1:5" ht="41.25" customHeight="1">
      <c r="A4" s="266"/>
      <c r="B4" s="266"/>
      <c r="C4" s="266"/>
      <c r="D4" s="266"/>
      <c r="E4" s="266"/>
    </row>
    <row r="5" spans="1:5">
      <c r="A5" s="190"/>
      <c r="B5" s="190"/>
      <c r="C5" s="191"/>
      <c r="D5" s="188"/>
      <c r="E5" s="192"/>
    </row>
    <row r="6" spans="1:5">
      <c r="A6" s="267" t="s">
        <v>110</v>
      </c>
      <c r="B6" s="267" t="s">
        <v>189</v>
      </c>
      <c r="C6" s="269" t="s">
        <v>190</v>
      </c>
      <c r="D6" s="270"/>
      <c r="E6" s="271"/>
    </row>
    <row r="7" spans="1:5">
      <c r="A7" s="268"/>
      <c r="B7" s="268"/>
      <c r="C7" s="224" t="s">
        <v>171</v>
      </c>
      <c r="D7" s="208" t="s">
        <v>192</v>
      </c>
      <c r="E7" s="208" t="s">
        <v>196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-20.8</v>
      </c>
      <c r="D13" s="69">
        <f>D16</f>
        <v>-31.2</v>
      </c>
      <c r="E13" s="69">
        <f>E16</f>
        <v>-41.6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-20.8</v>
      </c>
      <c r="D16" s="79">
        <v>-31.2</v>
      </c>
      <c r="E16" s="79">
        <v>-41.6</v>
      </c>
    </row>
    <row r="17" spans="1:5">
      <c r="A17" s="73"/>
      <c r="B17" s="80" t="s">
        <v>22</v>
      </c>
      <c r="C17" s="76">
        <f>C11+C16</f>
        <v>-20.8</v>
      </c>
      <c r="D17" s="76">
        <f>D11+D16</f>
        <v>-31.2</v>
      </c>
      <c r="E17" s="76">
        <f>E11+E16</f>
        <v>-41.6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2023-10-05T08:34:56Z</dcterms:modified>
</cp:coreProperties>
</file>