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1570" windowHeight="8055" tabRatio="865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</sheets>
  <externalReferences>
    <externalReference r:id="rId6"/>
    <externalReference r:id="rId7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2'!$A$6:$L$111</definedName>
    <definedName name="_xlnm._FilterDatabase" localSheetId="2" hidden="1">'Прил 3'!$A$6:$K$108</definedName>
    <definedName name="_xlnm._FilterDatabase" localSheetId="3" hidden="1">'Прил 4'!$A$7:$L$137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2'!$A$1:$L$111</definedName>
    <definedName name="_xlnm.Print_Area" localSheetId="2">'Прил 3'!$A$1:$K$108</definedName>
    <definedName name="_xlnm.Print_Area" localSheetId="3">'Прил 4'!$A$1:$L$137</definedName>
  </definedNames>
  <calcPr calcId="162913"/>
  <fileRecoveryPr autoRecover="0"/>
</workbook>
</file>

<file path=xl/calcChain.xml><?xml version="1.0" encoding="utf-8"?>
<calcChain xmlns="http://schemas.openxmlformats.org/spreadsheetml/2006/main">
  <c r="K65" i="18" l="1"/>
  <c r="J72" i="6"/>
  <c r="J71" i="6" s="1"/>
  <c r="J70" i="6" s="1"/>
  <c r="J69" i="6" s="1"/>
  <c r="J74" i="6"/>
  <c r="J73" i="6" s="1"/>
  <c r="J75" i="6"/>
  <c r="J81" i="6"/>
  <c r="J80" i="6" s="1"/>
  <c r="J79" i="6" s="1"/>
  <c r="J78" i="6" s="1"/>
  <c r="J77" i="6" s="1"/>
  <c r="J87" i="6"/>
  <c r="J86" i="6" s="1"/>
  <c r="J85" i="6" s="1"/>
  <c r="J84" i="6" s="1"/>
  <c r="J83" i="6" s="1"/>
  <c r="J94" i="6"/>
  <c r="J93" i="6" s="1"/>
  <c r="J92" i="6" s="1"/>
  <c r="J97" i="6"/>
  <c r="J96" i="6" s="1"/>
  <c r="J95" i="6" s="1"/>
  <c r="J104" i="6"/>
  <c r="J103" i="6" s="1"/>
  <c r="J102" i="6" s="1"/>
  <c r="J101" i="6" s="1"/>
  <c r="J100" i="6" s="1"/>
  <c r="J99" i="6" s="1"/>
  <c r="J98" i="6" s="1"/>
  <c r="J111" i="6"/>
  <c r="J110" i="6" s="1"/>
  <c r="J109" i="6" s="1"/>
  <c r="J108" i="6" s="1"/>
  <c r="J107" i="6" s="1"/>
  <c r="J106" i="6" s="1"/>
  <c r="J105" i="6" s="1"/>
  <c r="L24" i="6"/>
  <c r="L39" i="6"/>
  <c r="L45" i="6"/>
  <c r="L50" i="6"/>
  <c r="L66" i="6"/>
  <c r="E13" i="1"/>
  <c r="E15" i="1"/>
  <c r="E17" i="1"/>
  <c r="E18" i="1"/>
  <c r="E20" i="1"/>
  <c r="E21" i="1"/>
  <c r="E24" i="1"/>
  <c r="E25" i="1"/>
  <c r="E27" i="1"/>
  <c r="E29" i="1"/>
  <c r="E11" i="1"/>
  <c r="J29" i="6"/>
  <c r="L29" i="6" s="1"/>
  <c r="J27" i="6"/>
  <c r="L27" i="6" s="1"/>
  <c r="J57" i="6"/>
  <c r="L57" i="6" s="1"/>
  <c r="J59" i="6"/>
  <c r="L59" i="6" s="1"/>
  <c r="J34" i="6"/>
  <c r="L34" i="6" s="1"/>
  <c r="J24" i="6"/>
  <c r="C27" i="1"/>
  <c r="J15" i="6"/>
  <c r="L15" i="6" s="1"/>
  <c r="J31" i="6"/>
  <c r="L31" i="6" s="1"/>
  <c r="J18" i="6"/>
  <c r="L18" i="6" s="1"/>
  <c r="C30" i="1"/>
  <c r="E30" i="1" s="1"/>
  <c r="K96" i="9"/>
  <c r="J96" i="9"/>
  <c r="J95" i="9" s="1"/>
  <c r="J94" i="9" s="1"/>
  <c r="J93" i="9" s="1"/>
  <c r="J92" i="9" s="1"/>
  <c r="J91" i="9" s="1"/>
  <c r="J65" i="18"/>
  <c r="J64" i="18" s="1"/>
  <c r="I65" i="18"/>
  <c r="I64" i="18" s="1"/>
  <c r="I63" i="18" s="1"/>
  <c r="I62" i="18" s="1"/>
  <c r="I61" i="18" s="1"/>
  <c r="I60" i="18" s="1"/>
  <c r="I59" i="18" s="1"/>
  <c r="C32" i="1"/>
  <c r="E32" i="1" s="1"/>
  <c r="K65" i="6"/>
  <c r="K64" i="6" s="1"/>
  <c r="J64" i="6"/>
  <c r="J63" i="6" s="1"/>
  <c r="J62" i="6" s="1"/>
  <c r="J61" i="6" s="1"/>
  <c r="J60" i="6" s="1"/>
  <c r="J65" i="6"/>
  <c r="J63" i="18" l="1"/>
  <c r="K64" i="18"/>
  <c r="K95" i="9"/>
  <c r="L96" i="9"/>
  <c r="J90" i="6"/>
  <c r="J89" i="6" s="1"/>
  <c r="J82" i="6" s="1"/>
  <c r="J91" i="6"/>
  <c r="L111" i="6"/>
  <c r="L97" i="6"/>
  <c r="K63" i="6"/>
  <c r="L64" i="6"/>
  <c r="L65" i="6"/>
  <c r="K94" i="9" l="1"/>
  <c r="L95" i="9"/>
  <c r="J62" i="18"/>
  <c r="K63" i="18"/>
  <c r="L88" i="6"/>
  <c r="L94" i="6"/>
  <c r="K62" i="6"/>
  <c r="L63" i="6"/>
  <c r="J80" i="18"/>
  <c r="K80" i="6"/>
  <c r="J61" i="18" l="1"/>
  <c r="K62" i="18"/>
  <c r="J79" i="18"/>
  <c r="K93" i="9"/>
  <c r="L94" i="9"/>
  <c r="L81" i="6"/>
  <c r="I80" i="18"/>
  <c r="I79" i="18" s="1"/>
  <c r="I78" i="18" s="1"/>
  <c r="I77" i="18" s="1"/>
  <c r="I76" i="18" s="1"/>
  <c r="K61" i="6"/>
  <c r="L62" i="6"/>
  <c r="K79" i="6"/>
  <c r="K54" i="9"/>
  <c r="J54" i="9"/>
  <c r="J53" i="9" s="1"/>
  <c r="J52" i="9" s="1"/>
  <c r="J51" i="9" s="1"/>
  <c r="J50" i="9" s="1"/>
  <c r="J26" i="18"/>
  <c r="I26" i="18"/>
  <c r="I25" i="18" s="1"/>
  <c r="K26" i="6"/>
  <c r="L26" i="6" s="1"/>
  <c r="J26" i="6"/>
  <c r="L104" i="6"/>
  <c r="K53" i="9" l="1"/>
  <c r="L54" i="9"/>
  <c r="J78" i="18"/>
  <c r="K79" i="18"/>
  <c r="K80" i="18"/>
  <c r="J25" i="18"/>
  <c r="K25" i="18" s="1"/>
  <c r="K26" i="18"/>
  <c r="K92" i="9"/>
  <c r="L93" i="9"/>
  <c r="J60" i="18"/>
  <c r="K61" i="18"/>
  <c r="J102" i="9"/>
  <c r="J101" i="9" s="1"/>
  <c r="J100" i="9" s="1"/>
  <c r="J99" i="9" s="1"/>
  <c r="J98" i="9" s="1"/>
  <c r="J97" i="9" s="1"/>
  <c r="L80" i="6"/>
  <c r="L61" i="6"/>
  <c r="K60" i="6"/>
  <c r="L60" i="6" s="1"/>
  <c r="K78" i="6"/>
  <c r="L79" i="6"/>
  <c r="K20" i="9"/>
  <c r="K120" i="9"/>
  <c r="J120" i="9"/>
  <c r="J119" i="9" s="1"/>
  <c r="J118" i="9" s="1"/>
  <c r="J117" i="9" s="1"/>
  <c r="J116" i="9" s="1"/>
  <c r="J115" i="9" s="1"/>
  <c r="K119" i="9" l="1"/>
  <c r="L120" i="9"/>
  <c r="J59" i="18"/>
  <c r="K59" i="18" s="1"/>
  <c r="K60" i="18"/>
  <c r="K91" i="9"/>
  <c r="L91" i="9" s="1"/>
  <c r="L92" i="9"/>
  <c r="J77" i="18"/>
  <c r="K78" i="18"/>
  <c r="K52" i="9"/>
  <c r="L53" i="9"/>
  <c r="L76" i="6"/>
  <c r="K77" i="6"/>
  <c r="L78" i="6"/>
  <c r="J71" i="18"/>
  <c r="K71" i="6"/>
  <c r="K19" i="9"/>
  <c r="K27" i="9"/>
  <c r="J27" i="9"/>
  <c r="J26" i="9" s="1"/>
  <c r="J25" i="9" s="1"/>
  <c r="J24" i="9" s="1"/>
  <c r="J23" i="9" s="1"/>
  <c r="J22" i="9" s="1"/>
  <c r="J21" i="9" s="1"/>
  <c r="K51" i="9" l="1"/>
  <c r="L52" i="9"/>
  <c r="J76" i="18"/>
  <c r="K76" i="18" s="1"/>
  <c r="K77" i="18"/>
  <c r="J70" i="18"/>
  <c r="K26" i="9"/>
  <c r="L27" i="9"/>
  <c r="K18" i="9"/>
  <c r="K118" i="9"/>
  <c r="L119" i="9"/>
  <c r="L72" i="6"/>
  <c r="J20" i="9"/>
  <c r="I71" i="18"/>
  <c r="I70" i="18" s="1"/>
  <c r="I69" i="18" s="1"/>
  <c r="I68" i="18" s="1"/>
  <c r="K70" i="6"/>
  <c r="L77" i="6"/>
  <c r="K102" i="9"/>
  <c r="J87" i="18"/>
  <c r="I87" i="18"/>
  <c r="I86" i="18" s="1"/>
  <c r="I85" i="18" s="1"/>
  <c r="I84" i="18" s="1"/>
  <c r="I83" i="18" s="1"/>
  <c r="I82" i="18" s="1"/>
  <c r="J75" i="18"/>
  <c r="I75" i="18"/>
  <c r="I74" i="18" s="1"/>
  <c r="I73" i="18" s="1"/>
  <c r="I72" i="18" s="1"/>
  <c r="J49" i="18"/>
  <c r="I49" i="18"/>
  <c r="I48" i="18" s="1"/>
  <c r="I47" i="18" s="1"/>
  <c r="I46" i="18" s="1"/>
  <c r="I45" i="18" s="1"/>
  <c r="K49" i="6"/>
  <c r="J49" i="6"/>
  <c r="J48" i="6" s="1"/>
  <c r="J47" i="6" s="1"/>
  <c r="J46" i="6" s="1"/>
  <c r="J48" i="18" l="1"/>
  <c r="K49" i="18"/>
  <c r="K117" i="9"/>
  <c r="L118" i="9"/>
  <c r="J86" i="18"/>
  <c r="K87" i="18"/>
  <c r="K101" i="9"/>
  <c r="L102" i="9"/>
  <c r="J19" i="9"/>
  <c r="L20" i="9"/>
  <c r="K71" i="18"/>
  <c r="K25" i="9"/>
  <c r="L26" i="9"/>
  <c r="J74" i="18"/>
  <c r="K75" i="18"/>
  <c r="K17" i="9"/>
  <c r="J69" i="18"/>
  <c r="K70" i="18"/>
  <c r="K50" i="9"/>
  <c r="L50" i="9" s="1"/>
  <c r="L51" i="9"/>
  <c r="I67" i="18"/>
  <c r="L71" i="6"/>
  <c r="K69" i="6"/>
  <c r="L70" i="6"/>
  <c r="K48" i="6"/>
  <c r="L49" i="6"/>
  <c r="J14" i="9"/>
  <c r="J13" i="9" s="1"/>
  <c r="J12" i="9" s="1"/>
  <c r="J11" i="9" s="1"/>
  <c r="J10" i="9" s="1"/>
  <c r="J9" i="9" s="1"/>
  <c r="J8" i="9" s="1"/>
  <c r="K87" i="6"/>
  <c r="K75" i="6"/>
  <c r="K100" i="9" l="1"/>
  <c r="L101" i="9"/>
  <c r="K116" i="9"/>
  <c r="L117" i="9"/>
  <c r="K16" i="9"/>
  <c r="K24" i="9"/>
  <c r="L25" i="9"/>
  <c r="J68" i="18"/>
  <c r="K69" i="18"/>
  <c r="J73" i="18"/>
  <c r="K74" i="18"/>
  <c r="J18" i="9"/>
  <c r="L19" i="9"/>
  <c r="J85" i="18"/>
  <c r="K86" i="18"/>
  <c r="J47" i="18"/>
  <c r="K48" i="18"/>
  <c r="L69" i="6"/>
  <c r="K74" i="6"/>
  <c r="L75" i="6"/>
  <c r="K47" i="6"/>
  <c r="L48" i="6"/>
  <c r="K86" i="6"/>
  <c r="L87" i="6"/>
  <c r="J68" i="6"/>
  <c r="J67" i="6" s="1"/>
  <c r="D31" i="1"/>
  <c r="K70" i="9"/>
  <c r="J70" i="9"/>
  <c r="J69" i="9" s="1"/>
  <c r="J68" i="9" s="1"/>
  <c r="J67" i="9" s="1"/>
  <c r="J66" i="9" s="1"/>
  <c r="J65" i="9" s="1"/>
  <c r="K41" i="9"/>
  <c r="J41" i="9"/>
  <c r="J40" i="9" s="1"/>
  <c r="J39" i="9" s="1"/>
  <c r="J38" i="9" s="1"/>
  <c r="J37" i="9" s="1"/>
  <c r="J36" i="9" s="1"/>
  <c r="J56" i="18"/>
  <c r="I56" i="18"/>
  <c r="I58" i="18"/>
  <c r="J33" i="18"/>
  <c r="I33" i="18"/>
  <c r="I32" i="18" s="1"/>
  <c r="I31" i="18" s="1"/>
  <c r="J17" i="18"/>
  <c r="I17" i="18"/>
  <c r="I16" i="18" s="1"/>
  <c r="I15" i="18" s="1"/>
  <c r="K33" i="6"/>
  <c r="J33" i="6"/>
  <c r="J32" i="6" s="1"/>
  <c r="K17" i="6"/>
  <c r="J17" i="6"/>
  <c r="J16" i="6" s="1"/>
  <c r="D26" i="1"/>
  <c r="E26" i="1" s="1"/>
  <c r="C26" i="1"/>
  <c r="J84" i="18" l="1"/>
  <c r="K85" i="18"/>
  <c r="J72" i="18"/>
  <c r="K72" i="18" s="1"/>
  <c r="K73" i="18"/>
  <c r="K23" i="9"/>
  <c r="L24" i="9"/>
  <c r="K115" i="9"/>
  <c r="L115" i="9" s="1"/>
  <c r="L116" i="9"/>
  <c r="J16" i="18"/>
  <c r="K17" i="18"/>
  <c r="K56" i="18"/>
  <c r="K69" i="9"/>
  <c r="L70" i="9"/>
  <c r="K40" i="9"/>
  <c r="L41" i="9"/>
  <c r="J32" i="18"/>
  <c r="K33" i="18"/>
  <c r="J46" i="18"/>
  <c r="K47" i="18"/>
  <c r="J17" i="9"/>
  <c r="L18" i="9"/>
  <c r="K68" i="18"/>
  <c r="J67" i="18"/>
  <c r="K67" i="18" s="1"/>
  <c r="K15" i="9"/>
  <c r="K99" i="9"/>
  <c r="L100" i="9"/>
  <c r="K85" i="6"/>
  <c r="L86" i="6"/>
  <c r="K73" i="6"/>
  <c r="K68" i="6" s="1"/>
  <c r="K67" i="6" s="1"/>
  <c r="L74" i="6"/>
  <c r="K32" i="6"/>
  <c r="L32" i="6" s="1"/>
  <c r="L33" i="6"/>
  <c r="L47" i="6"/>
  <c r="K46" i="6"/>
  <c r="L46" i="6" s="1"/>
  <c r="K14" i="9"/>
  <c r="K16" i="6"/>
  <c r="L16" i="6" s="1"/>
  <c r="L17" i="6"/>
  <c r="C31" i="1"/>
  <c r="E31" i="1" s="1"/>
  <c r="J31" i="18" l="1"/>
  <c r="K31" i="18" s="1"/>
  <c r="K32" i="18"/>
  <c r="K98" i="9"/>
  <c r="L99" i="9"/>
  <c r="K68" i="9"/>
  <c r="L69" i="9"/>
  <c r="J45" i="18"/>
  <c r="K45" i="18" s="1"/>
  <c r="K46" i="18"/>
  <c r="K39" i="9"/>
  <c r="L40" i="9"/>
  <c r="K13" i="9"/>
  <c r="L14" i="9"/>
  <c r="J16" i="9"/>
  <c r="L17" i="9"/>
  <c r="J15" i="18"/>
  <c r="K15" i="18" s="1"/>
  <c r="K16" i="18"/>
  <c r="K22" i="9"/>
  <c r="L23" i="9"/>
  <c r="J83" i="18"/>
  <c r="K84" i="18"/>
  <c r="K84" i="6"/>
  <c r="L85" i="6"/>
  <c r="L73" i="6"/>
  <c r="C13" i="13"/>
  <c r="C12" i="13" s="1"/>
  <c r="C11" i="13" s="1"/>
  <c r="D13" i="13"/>
  <c r="D12" i="13" s="1"/>
  <c r="D11" i="13" s="1"/>
  <c r="D9" i="13"/>
  <c r="D8" i="13" s="1"/>
  <c r="C9" i="13"/>
  <c r="C8" i="13" s="1"/>
  <c r="K12" i="9" l="1"/>
  <c r="L13" i="9"/>
  <c r="K97" i="9"/>
  <c r="L97" i="9" s="1"/>
  <c r="L98" i="9"/>
  <c r="K21" i="9"/>
  <c r="L21" i="9" s="1"/>
  <c r="L22" i="9"/>
  <c r="J15" i="9"/>
  <c r="L15" i="9" s="1"/>
  <c r="L16" i="9"/>
  <c r="J82" i="18"/>
  <c r="K82" i="18" s="1"/>
  <c r="K83" i="18"/>
  <c r="K38" i="9"/>
  <c r="L39" i="9"/>
  <c r="K67" i="9"/>
  <c r="L68" i="9"/>
  <c r="K83" i="6"/>
  <c r="L83" i="6" s="1"/>
  <c r="L84" i="6"/>
  <c r="L67" i="6"/>
  <c r="L68" i="6"/>
  <c r="D19" i="1"/>
  <c r="C19" i="1"/>
  <c r="K66" i="9" l="1"/>
  <c r="L67" i="9"/>
  <c r="K11" i="9"/>
  <c r="L12" i="9"/>
  <c r="E19" i="1"/>
  <c r="K37" i="9"/>
  <c r="L38" i="9"/>
  <c r="D23" i="1"/>
  <c r="E23" i="1" s="1"/>
  <c r="C23" i="1"/>
  <c r="K10" i="9" l="1"/>
  <c r="L11" i="9"/>
  <c r="K36" i="9"/>
  <c r="L36" i="9" s="1"/>
  <c r="L37" i="9"/>
  <c r="K65" i="9"/>
  <c r="L65" i="9" s="1"/>
  <c r="L66" i="9"/>
  <c r="K59" i="9"/>
  <c r="J59" i="9"/>
  <c r="J58" i="9" s="1"/>
  <c r="J57" i="9" s="1"/>
  <c r="J56" i="9" s="1"/>
  <c r="J55" i="9" s="1"/>
  <c r="J28" i="18"/>
  <c r="I28" i="18"/>
  <c r="I27" i="18" s="1"/>
  <c r="K28" i="6"/>
  <c r="J28" i="6"/>
  <c r="L28" i="6" l="1"/>
  <c r="K58" i="9"/>
  <c r="L59" i="9"/>
  <c r="J27" i="18"/>
  <c r="K27" i="18" s="1"/>
  <c r="K28" i="18"/>
  <c r="K9" i="9"/>
  <c r="L10" i="9"/>
  <c r="J23" i="18"/>
  <c r="J30" i="18"/>
  <c r="J14" i="6"/>
  <c r="J13" i="6" s="1"/>
  <c r="J12" i="6" s="1"/>
  <c r="K93" i="6"/>
  <c r="J101" i="18"/>
  <c r="I101" i="18"/>
  <c r="I100" i="18" s="1"/>
  <c r="I99" i="18" s="1"/>
  <c r="I98" i="18" s="1"/>
  <c r="I97" i="18" s="1"/>
  <c r="I96" i="18" s="1"/>
  <c r="J94" i="18"/>
  <c r="I94" i="18"/>
  <c r="I93" i="18" s="1"/>
  <c r="I92" i="18" s="1"/>
  <c r="J91" i="18"/>
  <c r="I91" i="18"/>
  <c r="I90" i="18" s="1"/>
  <c r="I89" i="18" s="1"/>
  <c r="J58" i="18"/>
  <c r="I57" i="18"/>
  <c r="J56" i="6"/>
  <c r="J38" i="18"/>
  <c r="I38" i="18"/>
  <c r="I37" i="18" s="1"/>
  <c r="I36" i="18" s="1"/>
  <c r="I35" i="18" s="1"/>
  <c r="I34" i="18" s="1"/>
  <c r="I30" i="18"/>
  <c r="I23" i="18"/>
  <c r="J14" i="18"/>
  <c r="I14" i="18"/>
  <c r="K35" i="9"/>
  <c r="L35" i="9" s="1"/>
  <c r="K90" i="9"/>
  <c r="J90" i="9"/>
  <c r="K84" i="9"/>
  <c r="J84" i="9"/>
  <c r="J35" i="9"/>
  <c r="J108" i="18"/>
  <c r="I108" i="18"/>
  <c r="I107" i="18" s="1"/>
  <c r="I106" i="18" s="1"/>
  <c r="I105" i="18" s="1"/>
  <c r="I104" i="18" s="1"/>
  <c r="I103" i="18" s="1"/>
  <c r="I102" i="18" s="1"/>
  <c r="J44" i="18"/>
  <c r="I44" i="18"/>
  <c r="I43" i="18" s="1"/>
  <c r="I42" i="18" s="1"/>
  <c r="I41" i="18" s="1"/>
  <c r="I40" i="18" s="1"/>
  <c r="I39" i="18" s="1"/>
  <c r="C28" i="1"/>
  <c r="C22" i="1" s="1"/>
  <c r="D28" i="1"/>
  <c r="K23" i="6"/>
  <c r="J23" i="6"/>
  <c r="K14" i="6"/>
  <c r="K30" i="6"/>
  <c r="K38" i="6"/>
  <c r="J38" i="6"/>
  <c r="J37" i="6" s="1"/>
  <c r="J30" i="6"/>
  <c r="J25" i="6" s="1"/>
  <c r="K44" i="6"/>
  <c r="J44" i="6"/>
  <c r="J43" i="6" s="1"/>
  <c r="K58" i="6"/>
  <c r="J58" i="6"/>
  <c r="K56" i="6"/>
  <c r="K96" i="6"/>
  <c r="K103" i="6"/>
  <c r="K110" i="6"/>
  <c r="D10" i="1"/>
  <c r="D12" i="1"/>
  <c r="E12" i="1" s="1"/>
  <c r="D14" i="1"/>
  <c r="D16" i="1"/>
  <c r="E16" i="1" s="1"/>
  <c r="C16" i="1"/>
  <c r="C14" i="1"/>
  <c r="C12" i="1"/>
  <c r="C10" i="1"/>
  <c r="C9" i="1" s="1"/>
  <c r="J43" i="18" l="1"/>
  <c r="K44" i="18"/>
  <c r="L84" i="9"/>
  <c r="J57" i="18"/>
  <c r="K57" i="18" s="1"/>
  <c r="K58" i="18"/>
  <c r="J93" i="18"/>
  <c r="K94" i="18"/>
  <c r="K8" i="9"/>
  <c r="L8" i="9" s="1"/>
  <c r="L9" i="9"/>
  <c r="K57" i="9"/>
  <c r="L58" i="9"/>
  <c r="J107" i="18"/>
  <c r="K108" i="18"/>
  <c r="K14" i="18"/>
  <c r="J37" i="18"/>
  <c r="K38" i="18"/>
  <c r="J29" i="18"/>
  <c r="K30" i="18"/>
  <c r="E14" i="1"/>
  <c r="L90" i="9"/>
  <c r="J90" i="18"/>
  <c r="K91" i="18"/>
  <c r="J100" i="18"/>
  <c r="K101" i="18"/>
  <c r="J22" i="18"/>
  <c r="K23" i="18"/>
  <c r="K21" i="6"/>
  <c r="K13" i="6"/>
  <c r="K12" i="6" s="1"/>
  <c r="L14" i="6"/>
  <c r="K25" i="6"/>
  <c r="L25" i="6" s="1"/>
  <c r="L30" i="6"/>
  <c r="K109" i="6"/>
  <c r="L109" i="6" s="1"/>
  <c r="L110" i="6"/>
  <c r="K95" i="6"/>
  <c r="L95" i="6" s="1"/>
  <c r="L96" i="6"/>
  <c r="K37" i="6"/>
  <c r="L37" i="6" s="1"/>
  <c r="L38" i="6"/>
  <c r="L56" i="6"/>
  <c r="L23" i="6"/>
  <c r="K102" i="6"/>
  <c r="L102" i="6" s="1"/>
  <c r="L103" i="6"/>
  <c r="K43" i="6"/>
  <c r="L43" i="6" s="1"/>
  <c r="L44" i="6"/>
  <c r="K92" i="6"/>
  <c r="L92" i="6" s="1"/>
  <c r="L93" i="6"/>
  <c r="L58" i="6"/>
  <c r="D22" i="1"/>
  <c r="E22" i="1" s="1"/>
  <c r="E28" i="1"/>
  <c r="D9" i="1"/>
  <c r="E9" i="1" s="1"/>
  <c r="E10" i="1"/>
  <c r="J21" i="6"/>
  <c r="J66" i="18"/>
  <c r="K66" i="18" s="1"/>
  <c r="D8" i="1"/>
  <c r="C8" i="1"/>
  <c r="I88" i="18"/>
  <c r="I81" i="18" s="1"/>
  <c r="J22" i="6"/>
  <c r="J64" i="9"/>
  <c r="J63" i="9" s="1"/>
  <c r="J62" i="9" s="1"/>
  <c r="J61" i="9" s="1"/>
  <c r="J60" i="9" s="1"/>
  <c r="J49" i="9" s="1"/>
  <c r="K64" i="9"/>
  <c r="J11" i="6"/>
  <c r="J10" i="6" s="1"/>
  <c r="K89" i="9"/>
  <c r="K83" i="9"/>
  <c r="K48" i="9"/>
  <c r="K108" i="9"/>
  <c r="K131" i="9"/>
  <c r="K78" i="9"/>
  <c r="K114" i="9"/>
  <c r="J126" i="9"/>
  <c r="J125" i="9" s="1"/>
  <c r="J124" i="9" s="1"/>
  <c r="J48" i="9"/>
  <c r="J47" i="9" s="1"/>
  <c r="J46" i="9" s="1"/>
  <c r="J45" i="9" s="1"/>
  <c r="J44" i="9" s="1"/>
  <c r="J43" i="9" s="1"/>
  <c r="J108" i="9"/>
  <c r="J131" i="9"/>
  <c r="J130" i="9" s="1"/>
  <c r="J129" i="9" s="1"/>
  <c r="J128" i="9" s="1"/>
  <c r="J127" i="9" s="1"/>
  <c r="J78" i="9"/>
  <c r="J72" i="9" s="1"/>
  <c r="J114" i="9"/>
  <c r="K126" i="9"/>
  <c r="J89" i="9"/>
  <c r="J88" i="9" s="1"/>
  <c r="J85" i="9" s="1"/>
  <c r="I95" i="18"/>
  <c r="I55" i="18"/>
  <c r="I54" i="18" s="1"/>
  <c r="I66" i="18"/>
  <c r="I13" i="18"/>
  <c r="I12" i="18" s="1"/>
  <c r="I11" i="18" s="1"/>
  <c r="I29" i="18"/>
  <c r="I24" i="18" s="1"/>
  <c r="I22" i="18"/>
  <c r="I21" i="18" s="1"/>
  <c r="J13" i="18"/>
  <c r="J55" i="18"/>
  <c r="K22" i="6"/>
  <c r="K55" i="6"/>
  <c r="J55" i="6"/>
  <c r="J54" i="6" s="1"/>
  <c r="J53" i="6" s="1"/>
  <c r="J34" i="9"/>
  <c r="J33" i="9" s="1"/>
  <c r="J36" i="6"/>
  <c r="J35" i="6" s="1"/>
  <c r="J137" i="9"/>
  <c r="J136" i="9" s="1"/>
  <c r="J135" i="9" s="1"/>
  <c r="K34" i="9"/>
  <c r="J83" i="9"/>
  <c r="J82" i="9" s="1"/>
  <c r="J42" i="6"/>
  <c r="J41" i="6" s="1"/>
  <c r="J40" i="6" s="1"/>
  <c r="K42" i="6"/>
  <c r="K107" i="9" l="1"/>
  <c r="L108" i="9"/>
  <c r="K113" i="9"/>
  <c r="L114" i="9"/>
  <c r="K47" i="9"/>
  <c r="L48" i="9"/>
  <c r="K63" i="9"/>
  <c r="L64" i="9"/>
  <c r="L21" i="6"/>
  <c r="J99" i="18"/>
  <c r="K100" i="18"/>
  <c r="J36" i="18"/>
  <c r="K37" i="18"/>
  <c r="J54" i="18"/>
  <c r="K55" i="18"/>
  <c r="K72" i="9"/>
  <c r="L72" i="9" s="1"/>
  <c r="L78" i="9"/>
  <c r="K82" i="9"/>
  <c r="L83" i="9"/>
  <c r="K56" i="9"/>
  <c r="L57" i="9"/>
  <c r="J92" i="18"/>
  <c r="K92" i="18" s="1"/>
  <c r="K93" i="18"/>
  <c r="J106" i="18"/>
  <c r="K107" i="18"/>
  <c r="K33" i="9"/>
  <c r="L33" i="9" s="1"/>
  <c r="L34" i="9"/>
  <c r="J12" i="18"/>
  <c r="K13" i="18"/>
  <c r="K125" i="9"/>
  <c r="L126" i="9"/>
  <c r="K130" i="9"/>
  <c r="L131" i="9"/>
  <c r="K88" i="9"/>
  <c r="L89" i="9"/>
  <c r="E8" i="1"/>
  <c r="J21" i="18"/>
  <c r="K22" i="18"/>
  <c r="J89" i="18"/>
  <c r="K90" i="18"/>
  <c r="J24" i="18"/>
  <c r="K24" i="18" s="1"/>
  <c r="K29" i="18"/>
  <c r="J42" i="18"/>
  <c r="K43" i="18"/>
  <c r="K41" i="6"/>
  <c r="L42" i="6"/>
  <c r="K54" i="6"/>
  <c r="L55" i="6"/>
  <c r="K137" i="9"/>
  <c r="K36" i="6"/>
  <c r="K91" i="6"/>
  <c r="L91" i="6" s="1"/>
  <c r="L13" i="6"/>
  <c r="K108" i="6"/>
  <c r="K90" i="6"/>
  <c r="K101" i="6"/>
  <c r="L22" i="6"/>
  <c r="J113" i="9"/>
  <c r="J112" i="9" s="1"/>
  <c r="J109" i="9" s="1"/>
  <c r="J107" i="9"/>
  <c r="J106" i="9" s="1"/>
  <c r="J103" i="9" s="1"/>
  <c r="J42" i="9"/>
  <c r="I20" i="18"/>
  <c r="I19" i="18" s="1"/>
  <c r="I18" i="18" s="1"/>
  <c r="J77" i="9"/>
  <c r="J76" i="9" s="1"/>
  <c r="J73" i="9" s="1"/>
  <c r="J20" i="6"/>
  <c r="K20" i="6"/>
  <c r="I10" i="18"/>
  <c r="I9" i="18" s="1"/>
  <c r="J121" i="9"/>
  <c r="K52" i="6"/>
  <c r="K87" i="9"/>
  <c r="K81" i="9"/>
  <c r="J87" i="9"/>
  <c r="J86" i="9" s="1"/>
  <c r="K30" i="9"/>
  <c r="K32" i="9"/>
  <c r="J30" i="9"/>
  <c r="J29" i="9" s="1"/>
  <c r="J32" i="9"/>
  <c r="J31" i="9" s="1"/>
  <c r="J132" i="9"/>
  <c r="J134" i="9"/>
  <c r="J133" i="9" s="1"/>
  <c r="J123" i="9"/>
  <c r="J122" i="9" s="1"/>
  <c r="J79" i="9"/>
  <c r="J81" i="9"/>
  <c r="J80" i="9" s="1"/>
  <c r="K77" i="9"/>
  <c r="I53" i="18"/>
  <c r="I52" i="18" s="1"/>
  <c r="I51" i="18" s="1"/>
  <c r="I50" i="18" s="1"/>
  <c r="J52" i="6"/>
  <c r="J51" i="6" s="1"/>
  <c r="K12" i="18" l="1"/>
  <c r="J11" i="18"/>
  <c r="J105" i="18"/>
  <c r="K106" i="18"/>
  <c r="K31" i="9"/>
  <c r="L31" i="9" s="1"/>
  <c r="L32" i="9"/>
  <c r="J41" i="18"/>
  <c r="K42" i="18"/>
  <c r="K89" i="18"/>
  <c r="J88" i="18"/>
  <c r="K62" i="9"/>
  <c r="L63" i="9"/>
  <c r="K112" i="9"/>
  <c r="L113" i="9"/>
  <c r="K80" i="9"/>
  <c r="L80" i="9" s="1"/>
  <c r="L81" i="9"/>
  <c r="K76" i="9"/>
  <c r="L76" i="9" s="1"/>
  <c r="L77" i="9"/>
  <c r="K86" i="9"/>
  <c r="L86" i="9" s="1"/>
  <c r="L87" i="9"/>
  <c r="K85" i="9"/>
  <c r="L85" i="9" s="1"/>
  <c r="L88" i="9"/>
  <c r="K124" i="9"/>
  <c r="L125" i="9"/>
  <c r="K79" i="9"/>
  <c r="L79" i="9" s="1"/>
  <c r="L82" i="9"/>
  <c r="J53" i="18"/>
  <c r="K54" i="18"/>
  <c r="J98" i="18"/>
  <c r="K99" i="18"/>
  <c r="K129" i="9"/>
  <c r="L130" i="9"/>
  <c r="K55" i="9"/>
  <c r="L56" i="9"/>
  <c r="J35" i="18"/>
  <c r="K36" i="18"/>
  <c r="K29" i="9"/>
  <c r="L29" i="9" s="1"/>
  <c r="L30" i="9"/>
  <c r="K136" i="9"/>
  <c r="L137" i="9"/>
  <c r="J20" i="18"/>
  <c r="K21" i="18"/>
  <c r="K46" i="9"/>
  <c r="L47" i="9"/>
  <c r="K106" i="9"/>
  <c r="L107" i="9"/>
  <c r="K40" i="6"/>
  <c r="L40" i="6" s="1"/>
  <c r="L41" i="6"/>
  <c r="K51" i="6"/>
  <c r="L51" i="6" s="1"/>
  <c r="L52" i="6"/>
  <c r="K107" i="6"/>
  <c r="L108" i="6"/>
  <c r="K35" i="6"/>
  <c r="L35" i="6" s="1"/>
  <c r="L36" i="6"/>
  <c r="K89" i="6"/>
  <c r="K82" i="6" s="1"/>
  <c r="L90" i="6"/>
  <c r="K53" i="6"/>
  <c r="L53" i="6" s="1"/>
  <c r="L54" i="6"/>
  <c r="L20" i="6"/>
  <c r="K100" i="6"/>
  <c r="L101" i="6"/>
  <c r="L12" i="6"/>
  <c r="K11" i="6"/>
  <c r="K71" i="9"/>
  <c r="J111" i="9"/>
  <c r="J110" i="9" s="1"/>
  <c r="J105" i="9"/>
  <c r="J104" i="9" s="1"/>
  <c r="I8" i="18"/>
  <c r="I7" i="18" s="1"/>
  <c r="J75" i="9"/>
  <c r="J74" i="9" s="1"/>
  <c r="J19" i="6"/>
  <c r="J9" i="6" s="1"/>
  <c r="J8" i="6" s="1"/>
  <c r="C7" i="1"/>
  <c r="C18" i="13" s="1"/>
  <c r="D7" i="1"/>
  <c r="K73" i="9"/>
  <c r="L73" i="9" s="1"/>
  <c r="K75" i="9"/>
  <c r="J28" i="9"/>
  <c r="J71" i="9"/>
  <c r="L46" i="9" l="1"/>
  <c r="K45" i="9"/>
  <c r="K43" i="9"/>
  <c r="L43" i="9" s="1"/>
  <c r="K135" i="9"/>
  <c r="L136" i="9"/>
  <c r="J34" i="18"/>
  <c r="K34" i="18" s="1"/>
  <c r="K35" i="18"/>
  <c r="K128" i="9"/>
  <c r="L129" i="9"/>
  <c r="J52" i="18"/>
  <c r="K53" i="18"/>
  <c r="L124" i="9"/>
  <c r="K123" i="9"/>
  <c r="K61" i="9"/>
  <c r="L62" i="9"/>
  <c r="J40" i="18"/>
  <c r="K41" i="18"/>
  <c r="K74" i="9"/>
  <c r="L74" i="9" s="1"/>
  <c r="L75" i="9"/>
  <c r="J81" i="18"/>
  <c r="K81" i="18" s="1"/>
  <c r="K88" i="18"/>
  <c r="K19" i="6"/>
  <c r="J104" i="18"/>
  <c r="K105" i="18"/>
  <c r="L71" i="9"/>
  <c r="K103" i="9"/>
  <c r="L103" i="9" s="1"/>
  <c r="L106" i="9"/>
  <c r="K105" i="9"/>
  <c r="K20" i="18"/>
  <c r="J19" i="18"/>
  <c r="L55" i="9"/>
  <c r="J97" i="18"/>
  <c r="K98" i="18"/>
  <c r="K109" i="9"/>
  <c r="L109" i="9" s="1"/>
  <c r="L112" i="9"/>
  <c r="K111" i="9"/>
  <c r="K11" i="18"/>
  <c r="J10" i="18"/>
  <c r="L82" i="6"/>
  <c r="L89" i="6"/>
  <c r="K106" i="6"/>
  <c r="L107" i="6"/>
  <c r="L19" i="6"/>
  <c r="K10" i="6"/>
  <c r="L11" i="6"/>
  <c r="K99" i="6"/>
  <c r="L100" i="6"/>
  <c r="D18" i="13"/>
  <c r="E7" i="1"/>
  <c r="J7" i="9"/>
  <c r="C17" i="13"/>
  <c r="C16" i="13" s="1"/>
  <c r="J7" i="6"/>
  <c r="C21" i="13" s="1"/>
  <c r="C20" i="13" s="1"/>
  <c r="C19" i="13" s="1"/>
  <c r="K10" i="18" l="1"/>
  <c r="J9" i="18"/>
  <c r="K127" i="9"/>
  <c r="L128" i="9"/>
  <c r="K134" i="9"/>
  <c r="L135" i="9"/>
  <c r="K132" i="9"/>
  <c r="L132" i="9" s="1"/>
  <c r="J103" i="18"/>
  <c r="K104" i="18"/>
  <c r="K19" i="18"/>
  <c r="J18" i="18"/>
  <c r="K18" i="18" s="1"/>
  <c r="K60" i="9"/>
  <c r="L61" i="9"/>
  <c r="K110" i="9"/>
  <c r="L110" i="9" s="1"/>
  <c r="L111" i="9"/>
  <c r="J96" i="18"/>
  <c r="K97" i="18"/>
  <c r="K122" i="9"/>
  <c r="L122" i="9" s="1"/>
  <c r="L123" i="9"/>
  <c r="J51" i="18"/>
  <c r="K52" i="18"/>
  <c r="K44" i="9"/>
  <c r="L44" i="9" s="1"/>
  <c r="L45" i="9"/>
  <c r="K104" i="9"/>
  <c r="L104" i="9" s="1"/>
  <c r="L105" i="9"/>
  <c r="J39" i="18"/>
  <c r="K39" i="18" s="1"/>
  <c r="K40" i="18"/>
  <c r="L10" i="6"/>
  <c r="K9" i="6"/>
  <c r="L9" i="6" s="1"/>
  <c r="K105" i="6"/>
  <c r="L105" i="6" s="1"/>
  <c r="L106" i="6"/>
  <c r="K98" i="6"/>
  <c r="L99" i="6"/>
  <c r="D17" i="13"/>
  <c r="C15" i="13"/>
  <c r="C7" i="13" s="1"/>
  <c r="J50" i="18" l="1"/>
  <c r="K50" i="18" s="1"/>
  <c r="K51" i="18"/>
  <c r="J95" i="18"/>
  <c r="K95" i="18" s="1"/>
  <c r="K96" i="18"/>
  <c r="L60" i="9"/>
  <c r="K49" i="9"/>
  <c r="J102" i="18"/>
  <c r="K102" i="18" s="1"/>
  <c r="K103" i="18"/>
  <c r="L127" i="9"/>
  <c r="K121" i="9"/>
  <c r="L121" i="9" s="1"/>
  <c r="K9" i="18"/>
  <c r="J8" i="18"/>
  <c r="K133" i="9"/>
  <c r="L133" i="9" s="1"/>
  <c r="L134" i="9"/>
  <c r="L98" i="6"/>
  <c r="K8" i="6"/>
  <c r="K7" i="6" s="1"/>
  <c r="D16" i="13"/>
  <c r="J7" i="18" l="1"/>
  <c r="K7" i="18" s="1"/>
  <c r="K8" i="18"/>
  <c r="K42" i="9"/>
  <c r="L49" i="9"/>
  <c r="L8" i="6"/>
  <c r="L42" i="9" l="1"/>
  <c r="K28" i="9"/>
  <c r="D21" i="13"/>
  <c r="L7" i="6"/>
  <c r="K7" i="9" l="1"/>
  <c r="L7" i="9" s="1"/>
  <c r="L28" i="9"/>
  <c r="D20" i="13"/>
  <c r="D19" i="13" l="1"/>
  <c r="D15" i="13" l="1"/>
  <c r="D7" i="13" l="1"/>
</calcChain>
</file>

<file path=xl/sharedStrings.xml><?xml version="1.0" encoding="utf-8"?>
<sst xmlns="http://schemas.openxmlformats.org/spreadsheetml/2006/main" count="1980" uniqueCount="215">
  <si>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</si>
  <si>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</si>
  <si>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</si>
  <si>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</si>
  <si>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</si>
  <si>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</si>
  <si>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</si>
  <si>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</si>
  <si>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</si>
  <si>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</si>
  <si>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</si>
  <si>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</si>
  <si>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</si>
  <si>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</si>
  <si>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</si>
  <si>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</si>
  <si>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</si>
  <si>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</si>
  <si>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</si>
  <si>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</si>
  <si>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</si>
  <si>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</si>
  <si>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</si>
  <si>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</si>
  <si>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</si>
  <si>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</si>
  <si>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</si>
  <si>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</si>
  <si>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</si>
  <si>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</si>
  <si>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</si>
  <si>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</si>
  <si>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</si>
  <si>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</si>
  <si>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</si>
  <si>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</si>
  <si>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</si>
  <si>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</si>
  <si>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</si>
  <si>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</si>
  <si>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</si>
  <si>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</si>
  <si>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</si>
  <si>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</si>
  <si>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</si>
  <si>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</si>
  <si>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</si>
  <si>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</si>
  <si>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</si>
  <si>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</si>
  <si>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</si>
  <si>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</si>
  <si>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</si>
  <si>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</si>
  <si>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</si>
  <si>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</si>
  <si>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</si>
  <si>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</si>
  <si>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</si>
  <si>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</si>
  <si>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</si>
  <si>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</si>
  <si>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</si>
  <si>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</si>
  <si>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</si>
  <si>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</si>
  <si>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</si>
  <si>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</si>
  <si>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</si>
  <si>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</si>
  <si>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</si>
  <si>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</si>
  <si>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</si>
  <si>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</si>
  <si>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</si>
  <si>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</si>
  <si>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</si>
  <si>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</si>
  <si>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</si>
  <si>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</si>
  <si>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</si>
  <si>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</si>
  <si>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</si>
  <si>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</si>
  <si>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</si>
  <si>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</si>
  <si>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</si>
  <si>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</si>
  <si>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</si>
  <si>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</si>
  <si>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</si>
  <si>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</si>
  <si>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</si>
  <si>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</si>
  <si>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</si>
  <si>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</si>
  <si>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</si>
  <si>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</si>
  <si>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</si>
  <si>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</si>
  <si>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</si>
  <si>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</si>
  <si>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</si>
  <si>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</si>
  <si>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</si>
  <si>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</si>
  <si>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</si>
  <si>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</si>
  <si>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</si>
  <si>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</si>
  <si>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</si>
  <si>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</si>
  <si>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</si>
  <si>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</si>
  <si>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</si>
  <si>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</si>
  <si>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</si>
  <si>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</si>
  <si>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</si>
  <si>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</si>
  <si>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</si>
  <si>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</si>
  <si>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</si>
  <si>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</si>
  <si>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</si>
  <si>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</si>
  <si>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</si>
  <si>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</si>
  <si>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</si>
  <si>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</si>
  <si>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</si>
  <si>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</si>
  <si>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</si>
  <si>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</si>
  <si>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</si>
  <si>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</si>
  <si>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</si>
  <si>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</si>
  <si>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</si>
  <si>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</si>
  <si>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</si>
  <si>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</si>
  <si>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</si>
  <si>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</si>
  <si>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</si>
  <si>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</si>
  <si>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</si>
  <si>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</si>
  <si>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</si>
  <si>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</si>
  <si>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</si>
  <si>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</si>
  <si>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</si>
  <si>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</si>
  <si>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</si>
  <si>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</si>
  <si>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</si>
  <si>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</si>
  <si>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</si>
  <si>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</si>
  <si>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</si>
  <si>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</si>
  <si>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</si>
  <si>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</si>
  <si>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</si>
  <si>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</si>
  <si>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</si>
  <si>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</si>
  <si>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</si>
  <si>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</si>
  <si>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</si>
  <si>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</si>
  <si>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</si>
  <si>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</si>
  <si>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ВСЕГО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</si>
  <si>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</si>
  <si>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</si>
  <si>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</si>
  <si>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</si>
  <si>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</si>
  <si>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</si>
  <si>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</si>
  <si>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</si>
  <si>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</si>
  <si>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</si>
  <si>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</si>
  <si>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</si>
  <si>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</si>
  <si>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</si>
  <si>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</si>
  <si>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</si>
  <si>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</si>
  <si>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</si>
  <si>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</si>
  <si>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</si>
  <si>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</si>
  <si>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</si>
  <si>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</si>
  <si>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</si>
  <si>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</si>
  <si>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</si>
  <si>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</si>
  <si>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Национальная безопасность и правоохранительная деятельность</t>
  </si>
  <si>
    <t>% исполнения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</si>
  <si>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</t>
  </si>
  <si>
    <t>План 2024 год</t>
  </si>
  <si>
    <t>Исполнение 2024 год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</si>
  <si>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</si>
  <si>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</t>
  </si>
  <si>
    <t>Приложение 1                                                                              к решению Совета депутатов Адашевского сельского поселения Кадошкинского муниципального района Республики Мордовия "Об исполнении бюджета Адашевского сельского поселения Кадошкинского муниципального района Республики Мордовия за 2024 год"</t>
  </si>
  <si>
    <t>Приложение 2                                                                              к решению Совета депутатов Адашевского сельского поселения Кадошкинского муниципального района Республики Мордовия  "Об исполнении бюджета Адашевского сельского поселения Кадошкинского муниципального района Республики Мордовия за 2024 год"</t>
  </si>
  <si>
    <t>Приложение 3                                                                              к решению Совета депутатов Адашевского сельского поселения Кадошкинского муниципального района Республики Мордовия "Об исполнении бюджета Адашевского сельского поселения Кадошкинского муниципального района Республики Мордовия за 2024 год"</t>
  </si>
  <si>
    <t>Приложение 4                                                                              к решению Совета депутатов Адашевского сельского поселения Кадошкинского муниципального района Республики Мордовия "Об исполнении бюджета Адашевского сельского поселения Кадошкинского муниципального района Республики Мордовия за 2024 год"</t>
  </si>
  <si>
    <t>Приложение 5                                                                              к решению Совета депутатов Адашевского сельского поселения Кадошкинского муниципального района Республики Мордовия "Об исполнении бюджета Адашевского сельского поселения Кадошкинского муниципального района Республики Мордовия за 2024 год"</t>
  </si>
  <si>
    <t xml:space="preserve"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</si>
</sst>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40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3" borderId="0" xfId="1" applyNumberFormat="1" applyFont="1" applyFill="1" applyBorder="1" applyAlignment="1">
      <alignment horizontal="center"/>
    </xf>
    <xf numFmtId="0" fontId="3" fillId="3" borderId="5" xfId="2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165" fontId="3" fillId="0" borderId="1" xfId="3" applyNumberFormat="1" applyFont="1" applyBorder="1" applyAlignment="1">
      <alignment horizontal="center"/>
    </xf>
    <xf numFmtId="165" fontId="8" fillId="0" borderId="1" xfId="0" applyNumberFormat="1" applyFont="1" applyFill="1" applyBorder="1" applyAlignment="1">
      <alignment horizontal="right" wrapText="1"/>
    </xf>
    <xf numFmtId="165" fontId="9" fillId="0" borderId="1" xfId="0" applyNumberFormat="1" applyFont="1" applyFill="1" applyBorder="1" applyAlignment="1">
      <alignment horizontal="right" wrapText="1"/>
    </xf>
    <xf numFmtId="164" fontId="4" fillId="0" borderId="7" xfId="0" applyNumberFormat="1" applyFont="1" applyFill="1" applyBorder="1" applyAlignment="1"/>
    <xf numFmtId="164" fontId="4" fillId="0" borderId="7" xfId="0" applyNumberFormat="1" applyFont="1" applyBorder="1" applyAlignment="1"/>
    <xf numFmtId="164" fontId="4" fillId="0" borderId="13" xfId="0" applyNumberFormat="1" applyFont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3" fillId="0" borderId="1" xfId="5" applyNumberFormat="1" applyFont="1" applyFill="1" applyBorder="1" applyAlignment="1">
      <alignment horizontal="right" wrapText="1"/>
    </xf>
    <xf numFmtId="165" fontId="8" fillId="0" borderId="25" xfId="0" applyNumberFormat="1" applyFont="1" applyFill="1" applyBorder="1" applyAlignment="1">
      <alignment horizontal="right" wrapText="1"/>
    </xf>
    <xf numFmtId="166" fontId="4" fillId="0" borderId="7" xfId="0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164" fontId="3" fillId="0" borderId="7" xfId="0" applyNumberFormat="1" applyFont="1" applyBorder="1" applyAlignment="1"/>
    <xf numFmtId="164" fontId="3" fillId="0" borderId="7" xfId="0" applyNumberFormat="1" applyFont="1" applyFill="1" applyBorder="1" applyAlignment="1"/>
    <xf numFmtId="164" fontId="4" fillId="3" borderId="1" xfId="0" applyNumberFormat="1" applyFont="1" applyFill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right" wrapText="1"/>
    </xf>
    <xf numFmtId="164" fontId="4" fillId="3" borderId="9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1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2"/>
  <sheetViews>
    <sheetView tabSelected="1" view="pageBreakPreview" topLeftCell="A4" zoomScaleNormal="75" zoomScaleSheetLayoutView="100" workbookViewId="0">
      <selection activeCell="A2" sqref="A2:E2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3" customWidth="1"/>
    <col min="5" max="5" width="14.85546875" style="13" customWidth="1"/>
    <col min="6" max="6" width="9.85546875" style="193" customWidth="1"/>
    <col min="7" max="8" width="8.5703125" style="195"/>
    <col min="9" max="16384" width="8.5703125" style="13"/>
  </cols>
  <sheetData>
    <row r="1" spans="1:5" ht="131.25" customHeight="1" x14ac:dyDescent="0.25">
      <c r="A1" s="106"/>
      <c r="B1" s="106"/>
      <c r="C1" s="225" t="s">
        <v>209</v>
      </c>
      <c r="D1" s="225"/>
      <c r="E1" s="225"/>
    </row>
    <row r="2" spans="1:5" ht="37.5" customHeight="1" x14ac:dyDescent="0.25">
      <c r="A2" s="231" t="s">
        <v>148</v>
      </c>
      <c r="B2" s="231"/>
      <c r="C2" s="231"/>
      <c r="D2" s="231"/>
      <c r="E2" s="231"/>
    </row>
    <row r="3" spans="1:5" x14ac:dyDescent="0.25">
      <c r="A3" s="106"/>
      <c r="B3" s="106"/>
      <c r="C3" s="232" t="s">
        <v>0</v>
      </c>
      <c r="D3" s="232"/>
      <c r="E3" s="232"/>
    </row>
    <row r="4" spans="1:5" ht="21" customHeight="1" x14ac:dyDescent="0.25">
      <c r="A4" s="227" t="s">
        <v>1</v>
      </c>
      <c r="B4" s="229" t="s">
        <v>2</v>
      </c>
      <c r="C4" s="226" t="s">
        <v>3</v>
      </c>
      <c r="D4" s="226"/>
      <c r="E4" s="226"/>
    </row>
    <row r="5" spans="1:5" ht="31.5" x14ac:dyDescent="0.25">
      <c r="A5" s="228"/>
      <c r="B5" s="230"/>
      <c r="C5" s="140" t="s">
        <v>205</v>
      </c>
      <c r="D5" s="140" t="s">
        <v>206</v>
      </c>
      <c r="E5" s="140" t="s">
        <v>203</v>
      </c>
    </row>
    <row r="6" spans="1:5" x14ac:dyDescent="0.25">
      <c r="A6" s="152">
        <v>1</v>
      </c>
      <c r="B6" s="152">
        <v>2</v>
      </c>
      <c r="C6" s="153">
        <v>3</v>
      </c>
      <c r="D6" s="153">
        <v>4</v>
      </c>
      <c r="E6" s="153">
        <v>5</v>
      </c>
    </row>
    <row r="7" spans="1:5" x14ac:dyDescent="0.25">
      <c r="A7" s="14"/>
      <c r="B7" s="15" t="s">
        <v>174</v>
      </c>
      <c r="C7" s="211">
        <f>SUM(C8+C22)</f>
        <v>2346.0577100000005</v>
      </c>
      <c r="D7" s="211">
        <f>SUM(D8+D22)</f>
        <v>2248.9</v>
      </c>
      <c r="E7" s="210">
        <f t="shared" ref="E7:E32" si="0">D7/C7*100</f>
        <v>95.858682010000493</v>
      </c>
    </row>
    <row r="8" spans="1:5" x14ac:dyDescent="0.25">
      <c r="A8" s="16" t="s">
        <v>67</v>
      </c>
      <c r="B8" s="15" t="s">
        <v>72</v>
      </c>
      <c r="C8" s="212">
        <f>C9+C12+C14+C16+C19</f>
        <v>581.1</v>
      </c>
      <c r="D8" s="212">
        <f t="shared" ref="D8" si="1">D9+D12+D14+D16+D19</f>
        <v>513.9</v>
      </c>
      <c r="E8" s="210">
        <f t="shared" si="0"/>
        <v>88.435725348477021</v>
      </c>
    </row>
    <row r="9" spans="1:5" x14ac:dyDescent="0.25">
      <c r="A9" s="16" t="s">
        <v>68</v>
      </c>
      <c r="B9" s="15" t="s">
        <v>4</v>
      </c>
      <c r="C9" s="212">
        <f t="shared" ref="C9:D10" si="2">SUM(C10)</f>
        <v>24</v>
      </c>
      <c r="D9" s="212">
        <f t="shared" si="2"/>
        <v>54.1</v>
      </c>
      <c r="E9" s="210">
        <f t="shared" si="0"/>
        <v>225.41666666666669</v>
      </c>
    </row>
    <row r="10" spans="1:5" x14ac:dyDescent="0.25">
      <c r="A10" s="16" t="s">
        <v>5</v>
      </c>
      <c r="B10" s="15" t="s">
        <v>6</v>
      </c>
      <c r="C10" s="213">
        <f t="shared" si="2"/>
        <v>24</v>
      </c>
      <c r="D10" s="213">
        <f t="shared" si="2"/>
        <v>54.1</v>
      </c>
      <c r="E10" s="210">
        <f t="shared" si="0"/>
        <v>225.41666666666669</v>
      </c>
    </row>
    <row r="11" spans="1:5" ht="63" x14ac:dyDescent="0.25">
      <c r="A11" s="17" t="s">
        <v>73</v>
      </c>
      <c r="B11" s="5" t="s">
        <v>175</v>
      </c>
      <c r="C11" s="214">
        <v>24</v>
      </c>
      <c r="D11" s="215">
        <v>54.1</v>
      </c>
      <c r="E11" s="209">
        <f>D11/C11*100</f>
        <v>225.41666666666669</v>
      </c>
    </row>
    <row r="12" spans="1:5" ht="17.25" customHeight="1" x14ac:dyDescent="0.25">
      <c r="A12" s="16" t="s">
        <v>69</v>
      </c>
      <c r="B12" s="15" t="s">
        <v>7</v>
      </c>
      <c r="C12" s="212">
        <f>SUM(C13)</f>
        <v>36</v>
      </c>
      <c r="D12" s="212">
        <f>SUM(D13)</f>
        <v>28.7</v>
      </c>
      <c r="E12" s="210">
        <f t="shared" si="0"/>
        <v>79.722222222222214</v>
      </c>
    </row>
    <row r="13" spans="1:5" ht="24" customHeight="1" x14ac:dyDescent="0.25">
      <c r="A13" s="17" t="s">
        <v>74</v>
      </c>
      <c r="B13" s="5" t="s">
        <v>8</v>
      </c>
      <c r="C13" s="214">
        <v>36</v>
      </c>
      <c r="D13" s="214">
        <v>28.7</v>
      </c>
      <c r="E13" s="209">
        <f t="shared" si="0"/>
        <v>79.722222222222214</v>
      </c>
    </row>
    <row r="14" spans="1:5" x14ac:dyDescent="0.25">
      <c r="A14" s="16" t="s">
        <v>70</v>
      </c>
      <c r="B14" s="15" t="s">
        <v>75</v>
      </c>
      <c r="C14" s="212">
        <f>SUM(C15)</f>
        <v>75</v>
      </c>
      <c r="D14" s="212">
        <f>SUM(D15)</f>
        <v>110.8</v>
      </c>
      <c r="E14" s="210">
        <f t="shared" si="0"/>
        <v>147.73333333333335</v>
      </c>
    </row>
    <row r="15" spans="1:5" ht="33" customHeight="1" x14ac:dyDescent="0.25">
      <c r="A15" s="17" t="s">
        <v>76</v>
      </c>
      <c r="B15" s="18" t="s">
        <v>77</v>
      </c>
      <c r="C15" s="214">
        <v>75</v>
      </c>
      <c r="D15" s="209">
        <v>110.8</v>
      </c>
      <c r="E15" s="209">
        <f t="shared" si="0"/>
        <v>147.73333333333335</v>
      </c>
    </row>
    <row r="16" spans="1:5" x14ac:dyDescent="0.25">
      <c r="A16" s="16" t="s">
        <v>71</v>
      </c>
      <c r="B16" s="3" t="s">
        <v>9</v>
      </c>
      <c r="C16" s="212">
        <f>SUM(C17+C18)</f>
        <v>413</v>
      </c>
      <c r="D16" s="212">
        <f>SUM(D17+D18)</f>
        <v>320.3</v>
      </c>
      <c r="E16" s="210">
        <f t="shared" si="0"/>
        <v>77.554479418886203</v>
      </c>
    </row>
    <row r="17" spans="1:8" ht="31.5" x14ac:dyDescent="0.25">
      <c r="A17" s="17" t="s">
        <v>78</v>
      </c>
      <c r="B17" s="18" t="s">
        <v>79</v>
      </c>
      <c r="C17" s="214">
        <v>152</v>
      </c>
      <c r="D17" s="209">
        <v>92.7</v>
      </c>
      <c r="E17" s="209">
        <f t="shared" si="0"/>
        <v>60.986842105263165</v>
      </c>
    </row>
    <row r="18" spans="1:8" s="2" customFormat="1" ht="31.5" x14ac:dyDescent="0.25">
      <c r="A18" s="17" t="s">
        <v>80</v>
      </c>
      <c r="B18" s="18" t="s">
        <v>81</v>
      </c>
      <c r="C18" s="214">
        <v>261</v>
      </c>
      <c r="D18" s="209">
        <v>227.6</v>
      </c>
      <c r="E18" s="209">
        <f t="shared" si="0"/>
        <v>87.203065134099617</v>
      </c>
      <c r="F18" s="194"/>
      <c r="G18" s="196"/>
      <c r="H18" s="196"/>
    </row>
    <row r="19" spans="1:8" s="2" customFormat="1" ht="37.9" customHeight="1" x14ac:dyDescent="0.25">
      <c r="A19" s="16" t="s">
        <v>10</v>
      </c>
      <c r="B19" s="3" t="s">
        <v>11</v>
      </c>
      <c r="C19" s="212">
        <f>C20+C21</f>
        <v>33.1</v>
      </c>
      <c r="D19" s="212">
        <f t="shared" ref="D19" si="3">D20+D21</f>
        <v>0</v>
      </c>
      <c r="E19" s="210">
        <f t="shared" si="0"/>
        <v>0</v>
      </c>
      <c r="F19" s="194"/>
      <c r="G19" s="196"/>
      <c r="H19" s="196"/>
    </row>
    <row r="20" spans="1:8" ht="63" x14ac:dyDescent="0.25">
      <c r="A20" s="17" t="s">
        <v>176</v>
      </c>
      <c r="B20" s="18" t="s">
        <v>177</v>
      </c>
      <c r="C20" s="214">
        <v>17.2</v>
      </c>
      <c r="D20" s="209">
        <v>0</v>
      </c>
      <c r="E20" s="209">
        <f t="shared" si="0"/>
        <v>0</v>
      </c>
    </row>
    <row r="21" spans="1:8" ht="63" x14ac:dyDescent="0.25">
      <c r="A21" s="17" t="s">
        <v>149</v>
      </c>
      <c r="B21" s="18" t="s">
        <v>162</v>
      </c>
      <c r="C21" s="214">
        <v>15.9</v>
      </c>
      <c r="D21" s="209">
        <v>0</v>
      </c>
      <c r="E21" s="209">
        <f t="shared" si="0"/>
        <v>0</v>
      </c>
    </row>
    <row r="22" spans="1:8" ht="38.450000000000003" customHeight="1" x14ac:dyDescent="0.25">
      <c r="A22" s="21" t="s">
        <v>82</v>
      </c>
      <c r="B22" s="22" t="s">
        <v>83</v>
      </c>
      <c r="C22" s="212">
        <f>C23+C26+C28+C31</f>
        <v>1764.9577100000004</v>
      </c>
      <c r="D22" s="212">
        <f t="shared" ref="D22" si="4">D23+D26+D28+D31</f>
        <v>1735.0000000000002</v>
      </c>
      <c r="E22" s="210">
        <f t="shared" si="0"/>
        <v>98.302638650758368</v>
      </c>
    </row>
    <row r="23" spans="1:8" ht="17.25" customHeight="1" x14ac:dyDescent="0.25">
      <c r="A23" s="16" t="s">
        <v>155</v>
      </c>
      <c r="B23" s="22" t="s">
        <v>156</v>
      </c>
      <c r="C23" s="212">
        <f>C24+C25</f>
        <v>761.30000000000007</v>
      </c>
      <c r="D23" s="212">
        <f t="shared" ref="D23" si="5">D24+D25</f>
        <v>761.30000000000007</v>
      </c>
      <c r="E23" s="210">
        <f t="shared" si="0"/>
        <v>100</v>
      </c>
    </row>
    <row r="24" spans="1:8" ht="31.5" customHeight="1" x14ac:dyDescent="0.25">
      <c r="A24" s="17" t="s">
        <v>157</v>
      </c>
      <c r="B24" s="20" t="s">
        <v>125</v>
      </c>
      <c r="C24" s="216">
        <v>697.7</v>
      </c>
      <c r="D24" s="216">
        <v>697.7</v>
      </c>
      <c r="E24" s="209">
        <f t="shared" si="0"/>
        <v>100</v>
      </c>
    </row>
    <row r="25" spans="1:8" ht="31.5" customHeight="1" x14ac:dyDescent="0.25">
      <c r="A25" s="17" t="s">
        <v>160</v>
      </c>
      <c r="B25" s="8" t="s">
        <v>161</v>
      </c>
      <c r="C25" s="214">
        <v>63.6</v>
      </c>
      <c r="D25" s="209">
        <v>63.6</v>
      </c>
      <c r="E25" s="209">
        <f t="shared" si="0"/>
        <v>100</v>
      </c>
    </row>
    <row r="26" spans="1:8" ht="19.5" customHeight="1" x14ac:dyDescent="0.25">
      <c r="A26" s="16" t="s">
        <v>180</v>
      </c>
      <c r="B26" s="23" t="s">
        <v>181</v>
      </c>
      <c r="C26" s="217">
        <f>C27</f>
        <v>462</v>
      </c>
      <c r="D26" s="217">
        <f t="shared" ref="D26" si="6">D27</f>
        <v>462</v>
      </c>
      <c r="E26" s="210">
        <f t="shared" si="0"/>
        <v>100</v>
      </c>
    </row>
    <row r="27" spans="1:8" ht="19.5" customHeight="1" x14ac:dyDescent="0.25">
      <c r="A27" s="17" t="s">
        <v>182</v>
      </c>
      <c r="B27" s="20" t="s">
        <v>183</v>
      </c>
      <c r="C27" s="218">
        <f>100+250+112</f>
        <v>462</v>
      </c>
      <c r="D27" s="219">
        <v>462</v>
      </c>
      <c r="E27" s="209">
        <f t="shared" si="0"/>
        <v>100</v>
      </c>
    </row>
    <row r="28" spans="1:8" x14ac:dyDescent="0.25">
      <c r="A28" s="16" t="s">
        <v>84</v>
      </c>
      <c r="B28" s="23" t="s">
        <v>85</v>
      </c>
      <c r="C28" s="212">
        <f>SUM(C29+C30)</f>
        <v>132.4</v>
      </c>
      <c r="D28" s="212">
        <f>SUM(D29+D30)</f>
        <v>132.4</v>
      </c>
      <c r="E28" s="210">
        <f t="shared" si="0"/>
        <v>100</v>
      </c>
    </row>
    <row r="29" spans="1:8" ht="93.75" customHeight="1" x14ac:dyDescent="0.25">
      <c r="A29" s="17" t="s">
        <v>150</v>
      </c>
      <c r="B29" s="63" t="s">
        <v>145</v>
      </c>
      <c r="C29" s="220">
        <v>0.3</v>
      </c>
      <c r="D29" s="220">
        <v>0.3</v>
      </c>
      <c r="E29" s="209">
        <f t="shared" si="0"/>
        <v>100</v>
      </c>
    </row>
    <row r="30" spans="1:8" ht="22.5" customHeight="1" x14ac:dyDescent="0.25">
      <c r="A30" s="17" t="s">
        <v>151</v>
      </c>
      <c r="B30" s="5" t="s">
        <v>86</v>
      </c>
      <c r="C30" s="221">
        <f>131.9+0.2</f>
        <v>132.1</v>
      </c>
      <c r="D30" s="221">
        <v>132.1</v>
      </c>
      <c r="E30" s="209">
        <f t="shared" si="0"/>
        <v>100</v>
      </c>
    </row>
    <row r="31" spans="1:8" ht="21" customHeight="1" x14ac:dyDescent="0.25">
      <c r="A31" s="16" t="s">
        <v>179</v>
      </c>
      <c r="B31" s="15" t="s">
        <v>87</v>
      </c>
      <c r="C31" s="211">
        <f>SUM(C32)</f>
        <v>409.25771000000003</v>
      </c>
      <c r="D31" s="211">
        <f>SUM(D32)</f>
        <v>379.3</v>
      </c>
      <c r="E31" s="210">
        <f t="shared" si="0"/>
        <v>92.679988851034707</v>
      </c>
    </row>
    <row r="32" spans="1:8" ht="66" customHeight="1" x14ac:dyDescent="0.25">
      <c r="A32" s="17" t="s">
        <v>178</v>
      </c>
      <c r="B32" s="20" t="s">
        <v>88</v>
      </c>
      <c r="C32" s="220">
        <f>334.3+30+44.95771</f>
        <v>409.25771000000003</v>
      </c>
      <c r="D32" s="220">
        <v>379.3</v>
      </c>
      <c r="E32" s="209">
        <f t="shared" si="0"/>
        <v>92.679988851034707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11"/>
  <sheetViews>
    <sheetView view="pageBreakPreview" topLeftCell="A97" zoomScale="90" zoomScaleNormal="75" zoomScaleSheetLayoutView="90" workbookViewId="0">
      <selection activeCell="A100" sqref="A100"/>
    </sheetView>
  </sheetViews>
  <sheetFormatPr defaultColWidth="8.5703125" defaultRowHeight="15.75" x14ac:dyDescent="0.25"/>
  <cols>
    <col min="1" max="1" width="86.7109375" style="24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6" customWidth="1"/>
    <col min="9" max="9" width="7.85546875" style="6" customWidth="1"/>
    <col min="10" max="10" width="16.85546875" style="32" customWidth="1"/>
    <col min="11" max="11" width="13.85546875" style="6" customWidth="1"/>
    <col min="12" max="12" width="15.85546875" style="6" customWidth="1"/>
    <col min="13" max="13" width="8.5703125" style="197"/>
    <col min="14" max="16384" width="8.5703125" style="6"/>
  </cols>
  <sheetData>
    <row r="1" spans="1:13" ht="131.25" customHeight="1" x14ac:dyDescent="0.25">
      <c r="A1" s="103"/>
      <c r="B1" s="104"/>
      <c r="C1" s="104"/>
      <c r="D1" s="104"/>
      <c r="E1" s="104"/>
      <c r="F1" s="104"/>
      <c r="G1" s="105"/>
      <c r="H1" s="162"/>
      <c r="I1" s="162"/>
      <c r="J1" s="225" t="s">
        <v>210</v>
      </c>
      <c r="K1" s="225"/>
      <c r="L1" s="225"/>
    </row>
    <row r="2" spans="1:13" ht="57.75" customHeight="1" x14ac:dyDescent="0.25">
      <c r="A2" s="234" t="s">
        <v>204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</row>
    <row r="3" spans="1:13" x14ac:dyDescent="0.25">
      <c r="A3" s="103"/>
      <c r="B3" s="104"/>
      <c r="C3" s="104"/>
      <c r="D3" s="104"/>
      <c r="E3" s="104"/>
      <c r="F3" s="104"/>
      <c r="G3" s="104"/>
      <c r="H3" s="106"/>
      <c r="I3" s="106"/>
      <c r="J3" s="107"/>
      <c r="K3" s="106"/>
      <c r="L3" s="106" t="s">
        <v>167</v>
      </c>
    </row>
    <row r="4" spans="1:13" x14ac:dyDescent="0.25">
      <c r="A4" s="233" t="s">
        <v>12</v>
      </c>
      <c r="B4" s="233" t="s">
        <v>21</v>
      </c>
      <c r="C4" s="233" t="s">
        <v>13</v>
      </c>
      <c r="D4" s="233" t="s">
        <v>169</v>
      </c>
      <c r="E4" s="233" t="s">
        <v>170</v>
      </c>
      <c r="F4" s="233"/>
      <c r="G4" s="233"/>
      <c r="H4" s="233"/>
      <c r="I4" s="233" t="s">
        <v>171</v>
      </c>
      <c r="J4" s="226" t="s">
        <v>3</v>
      </c>
      <c r="K4" s="226"/>
      <c r="L4" s="226"/>
    </row>
    <row r="5" spans="1:13" ht="31.5" x14ac:dyDescent="0.25">
      <c r="A5" s="233" t="s">
        <v>172</v>
      </c>
      <c r="B5" s="233" t="s">
        <v>172</v>
      </c>
      <c r="C5" s="233" t="s">
        <v>172</v>
      </c>
      <c r="D5" s="233" t="s">
        <v>172</v>
      </c>
      <c r="E5" s="233" t="s">
        <v>172</v>
      </c>
      <c r="F5" s="233"/>
      <c r="G5" s="233"/>
      <c r="H5" s="233"/>
      <c r="I5" s="233" t="s">
        <v>172</v>
      </c>
      <c r="J5" s="207" t="s">
        <v>205</v>
      </c>
      <c r="K5" s="207" t="s">
        <v>206</v>
      </c>
      <c r="L5" s="207" t="s">
        <v>203</v>
      </c>
    </row>
    <row r="6" spans="1:13" x14ac:dyDescent="0.25">
      <c r="A6" s="108">
        <v>1</v>
      </c>
      <c r="B6" s="4">
        <v>2</v>
      </c>
      <c r="C6" s="4">
        <v>3</v>
      </c>
      <c r="D6" s="4">
        <v>4</v>
      </c>
      <c r="E6" s="4">
        <v>5</v>
      </c>
      <c r="F6" s="109">
        <v>6</v>
      </c>
      <c r="G6" s="4">
        <v>7</v>
      </c>
      <c r="H6" s="66">
        <v>8</v>
      </c>
      <c r="I6" s="66">
        <v>9</v>
      </c>
      <c r="J6" s="66">
        <v>10</v>
      </c>
      <c r="K6" s="66">
        <v>11</v>
      </c>
      <c r="L6" s="66">
        <v>12</v>
      </c>
    </row>
    <row r="7" spans="1:13" s="31" customFormat="1" x14ac:dyDescent="0.25">
      <c r="A7" s="110" t="s">
        <v>22</v>
      </c>
      <c r="B7" s="71"/>
      <c r="C7" s="71"/>
      <c r="D7" s="71"/>
      <c r="E7" s="71"/>
      <c r="F7" s="111"/>
      <c r="G7" s="112"/>
      <c r="H7" s="113"/>
      <c r="I7" s="113"/>
      <c r="J7" s="114">
        <f>J8</f>
        <v>2570.9717100000003</v>
      </c>
      <c r="K7" s="114">
        <f>K8</f>
        <v>2215.3640000000005</v>
      </c>
      <c r="L7" s="118">
        <f t="shared" ref="L7:L14" si="0">K7/J7*100</f>
        <v>86.168353832255903</v>
      </c>
      <c r="M7" s="198"/>
    </row>
    <row r="8" spans="1:13" ht="31.5" x14ac:dyDescent="0.25">
      <c r="A8" s="110" t="s">
        <v>147</v>
      </c>
      <c r="B8" s="71">
        <v>910</v>
      </c>
      <c r="C8" s="115"/>
      <c r="D8" s="115"/>
      <c r="E8" s="4"/>
      <c r="F8" s="4"/>
      <c r="G8" s="4"/>
      <c r="H8" s="4"/>
      <c r="I8" s="116"/>
      <c r="J8" s="114">
        <f>J9+J51+J67+J82+J98+J105+J60</f>
        <v>2570.9717100000003</v>
      </c>
      <c r="K8" s="114">
        <f>K9+K51+K67+K82+K98+K105+K60</f>
        <v>2215.3640000000005</v>
      </c>
      <c r="L8" s="118">
        <f t="shared" si="0"/>
        <v>86.168353832255903</v>
      </c>
    </row>
    <row r="9" spans="1:13" x14ac:dyDescent="0.25">
      <c r="A9" s="110" t="s">
        <v>15</v>
      </c>
      <c r="B9" s="71">
        <v>910</v>
      </c>
      <c r="C9" s="71" t="s">
        <v>16</v>
      </c>
      <c r="D9" s="71"/>
      <c r="E9" s="78"/>
      <c r="F9" s="78"/>
      <c r="G9" s="78"/>
      <c r="H9" s="78"/>
      <c r="I9" s="111"/>
      <c r="J9" s="114">
        <f>J10+J19+J40+J46</f>
        <v>1605.4680000000001</v>
      </c>
      <c r="K9" s="114">
        <f>K10+K19+K40+K46</f>
        <v>1481.633</v>
      </c>
      <c r="L9" s="118">
        <f t="shared" si="0"/>
        <v>92.286672795720619</v>
      </c>
    </row>
    <row r="10" spans="1:13" ht="31.5" x14ac:dyDescent="0.25">
      <c r="A10" s="117" t="s">
        <v>32</v>
      </c>
      <c r="B10" s="71">
        <v>910</v>
      </c>
      <c r="C10" s="78" t="s">
        <v>16</v>
      </c>
      <c r="D10" s="78" t="s">
        <v>27</v>
      </c>
      <c r="E10" s="78"/>
      <c r="F10" s="78"/>
      <c r="G10" s="78"/>
      <c r="H10" s="78"/>
      <c r="I10" s="79"/>
      <c r="J10" s="118">
        <f>J11</f>
        <v>707.99</v>
      </c>
      <c r="K10" s="118">
        <f t="shared" ref="K10:K14" si="1">K11</f>
        <v>648.47900000000004</v>
      </c>
      <c r="L10" s="118">
        <f t="shared" si="0"/>
        <v>91.594372801875735</v>
      </c>
    </row>
    <row r="11" spans="1:13" x14ac:dyDescent="0.25">
      <c r="A11" s="73" t="s">
        <v>128</v>
      </c>
      <c r="B11" s="71">
        <v>910</v>
      </c>
      <c r="C11" s="4" t="s">
        <v>16</v>
      </c>
      <c r="D11" s="4" t="s">
        <v>27</v>
      </c>
      <c r="E11" s="4" t="s">
        <v>33</v>
      </c>
      <c r="F11" s="4"/>
      <c r="G11" s="4"/>
      <c r="H11" s="4"/>
      <c r="I11" s="67"/>
      <c r="J11" s="119">
        <f>J12</f>
        <v>707.99</v>
      </c>
      <c r="K11" s="119">
        <f t="shared" si="1"/>
        <v>648.47900000000004</v>
      </c>
      <c r="L11" s="119">
        <f t="shared" si="0"/>
        <v>91.594372801875735</v>
      </c>
    </row>
    <row r="12" spans="1:13" x14ac:dyDescent="0.25">
      <c r="A12" s="72" t="s">
        <v>126</v>
      </c>
      <c r="B12" s="71">
        <v>910</v>
      </c>
      <c r="C12" s="4" t="s">
        <v>16</v>
      </c>
      <c r="D12" s="4" t="s">
        <v>27</v>
      </c>
      <c r="E12" s="4">
        <v>65</v>
      </c>
      <c r="F12" s="4">
        <v>1</v>
      </c>
      <c r="G12" s="78"/>
      <c r="H12" s="78"/>
      <c r="I12" s="79"/>
      <c r="J12" s="119">
        <f>J13+J16</f>
        <v>707.99</v>
      </c>
      <c r="K12" s="119">
        <f>K13+K16</f>
        <v>648.47900000000004</v>
      </c>
      <c r="L12" s="119">
        <f t="shared" si="0"/>
        <v>91.594372801875735</v>
      </c>
    </row>
    <row r="13" spans="1:13" x14ac:dyDescent="0.25">
      <c r="A13" s="80" t="s">
        <v>108</v>
      </c>
      <c r="B13" s="71">
        <v>910</v>
      </c>
      <c r="C13" s="66" t="s">
        <v>16</v>
      </c>
      <c r="D13" s="66" t="s">
        <v>27</v>
      </c>
      <c r="E13" s="66" t="s">
        <v>33</v>
      </c>
      <c r="F13" s="66" t="s">
        <v>23</v>
      </c>
      <c r="G13" s="66" t="s">
        <v>36</v>
      </c>
      <c r="H13" s="66" t="s">
        <v>37</v>
      </c>
      <c r="I13" s="79"/>
      <c r="J13" s="119">
        <f>J14</f>
        <v>457.99</v>
      </c>
      <c r="K13" s="119">
        <f t="shared" si="1"/>
        <v>398.47899999999998</v>
      </c>
      <c r="L13" s="119">
        <f t="shared" si="0"/>
        <v>87.006048166990553</v>
      </c>
    </row>
    <row r="14" spans="1:13" ht="47.25" x14ac:dyDescent="0.25">
      <c r="A14" s="80" t="s">
        <v>100</v>
      </c>
      <c r="B14" s="71">
        <v>910</v>
      </c>
      <c r="C14" s="66" t="s">
        <v>16</v>
      </c>
      <c r="D14" s="66" t="s">
        <v>27</v>
      </c>
      <c r="E14" s="66" t="s">
        <v>33</v>
      </c>
      <c r="F14" s="66" t="s">
        <v>23</v>
      </c>
      <c r="G14" s="66" t="s">
        <v>36</v>
      </c>
      <c r="H14" s="66" t="s">
        <v>37</v>
      </c>
      <c r="I14" s="67" t="s">
        <v>102</v>
      </c>
      <c r="J14" s="119">
        <f>J15</f>
        <v>457.99</v>
      </c>
      <c r="K14" s="119">
        <f t="shared" si="1"/>
        <v>398.47899999999998</v>
      </c>
      <c r="L14" s="119">
        <f t="shared" si="0"/>
        <v>87.006048166990553</v>
      </c>
    </row>
    <row r="15" spans="1:13" ht="19.5" customHeight="1" x14ac:dyDescent="0.25">
      <c r="A15" s="80" t="s">
        <v>101</v>
      </c>
      <c r="B15" s="71">
        <v>910</v>
      </c>
      <c r="C15" s="66" t="s">
        <v>16</v>
      </c>
      <c r="D15" s="66" t="s">
        <v>27</v>
      </c>
      <c r="E15" s="66" t="s">
        <v>33</v>
      </c>
      <c r="F15" s="66" t="s">
        <v>23</v>
      </c>
      <c r="G15" s="66" t="s">
        <v>36</v>
      </c>
      <c r="H15" s="66" t="s">
        <v>37</v>
      </c>
      <c r="I15" s="67" t="s">
        <v>103</v>
      </c>
      <c r="J15" s="119">
        <f>412.99+20+25</f>
        <v>457.99</v>
      </c>
      <c r="K15" s="119">
        <v>398.47899999999998</v>
      </c>
      <c r="L15" s="119">
        <f>K15/J15*100</f>
        <v>87.006048166990553</v>
      </c>
    </row>
    <row r="16" spans="1:13" ht="47.25" x14ac:dyDescent="0.25">
      <c r="A16" s="5" t="s">
        <v>184</v>
      </c>
      <c r="B16" s="71">
        <v>910</v>
      </c>
      <c r="C16" s="168" t="s">
        <v>16</v>
      </c>
      <c r="D16" s="168" t="s">
        <v>27</v>
      </c>
      <c r="E16" s="168" t="s">
        <v>33</v>
      </c>
      <c r="F16" s="168" t="s">
        <v>23</v>
      </c>
      <c r="G16" s="168" t="s">
        <v>36</v>
      </c>
      <c r="H16" s="168" t="s">
        <v>185</v>
      </c>
      <c r="I16" s="169"/>
      <c r="J16" s="119">
        <f>J17</f>
        <v>250</v>
      </c>
      <c r="K16" s="119">
        <f t="shared" ref="K16:K17" si="2">K17</f>
        <v>250</v>
      </c>
      <c r="L16" s="119">
        <f t="shared" ref="L16:L79" si="3">K16/J16*100</f>
        <v>100</v>
      </c>
    </row>
    <row r="17" spans="1:13" ht="45.75" customHeight="1" x14ac:dyDescent="0.25">
      <c r="A17" s="170" t="s">
        <v>100</v>
      </c>
      <c r="B17" s="71">
        <v>910</v>
      </c>
      <c r="C17" s="168" t="s">
        <v>16</v>
      </c>
      <c r="D17" s="168" t="s">
        <v>27</v>
      </c>
      <c r="E17" s="168" t="s">
        <v>33</v>
      </c>
      <c r="F17" s="168" t="s">
        <v>23</v>
      </c>
      <c r="G17" s="168" t="s">
        <v>36</v>
      </c>
      <c r="H17" s="168" t="s">
        <v>185</v>
      </c>
      <c r="I17" s="169" t="s">
        <v>102</v>
      </c>
      <c r="J17" s="119">
        <f>J18</f>
        <v>250</v>
      </c>
      <c r="K17" s="119">
        <f t="shared" si="2"/>
        <v>250</v>
      </c>
      <c r="L17" s="119">
        <f t="shared" si="3"/>
        <v>100</v>
      </c>
    </row>
    <row r="18" spans="1:13" ht="30.75" customHeight="1" x14ac:dyDescent="0.25">
      <c r="A18" s="170" t="s">
        <v>101</v>
      </c>
      <c r="B18" s="71">
        <v>910</v>
      </c>
      <c r="C18" s="168" t="s">
        <v>16</v>
      </c>
      <c r="D18" s="168" t="s">
        <v>27</v>
      </c>
      <c r="E18" s="168" t="s">
        <v>33</v>
      </c>
      <c r="F18" s="168" t="s">
        <v>23</v>
      </c>
      <c r="G18" s="168" t="s">
        <v>36</v>
      </c>
      <c r="H18" s="168" t="s">
        <v>185</v>
      </c>
      <c r="I18" s="169" t="s">
        <v>103</v>
      </c>
      <c r="J18" s="119">
        <f>50+200</f>
        <v>250</v>
      </c>
      <c r="K18" s="119">
        <v>250</v>
      </c>
      <c r="L18" s="119">
        <f t="shared" si="3"/>
        <v>100</v>
      </c>
    </row>
    <row r="19" spans="1:13" ht="47.25" x14ac:dyDescent="0.25">
      <c r="A19" s="120" t="s">
        <v>64</v>
      </c>
      <c r="B19" s="71">
        <v>910</v>
      </c>
      <c r="C19" s="78" t="s">
        <v>16</v>
      </c>
      <c r="D19" s="78" t="s">
        <v>17</v>
      </c>
      <c r="E19" s="78"/>
      <c r="F19" s="78"/>
      <c r="G19" s="78"/>
      <c r="H19" s="78"/>
      <c r="I19" s="79"/>
      <c r="J19" s="118">
        <f>J20+J35</f>
        <v>891.97800000000007</v>
      </c>
      <c r="K19" s="118">
        <f>K20+K35</f>
        <v>833.154</v>
      </c>
      <c r="L19" s="118">
        <f t="shared" si="3"/>
        <v>93.405218514357969</v>
      </c>
    </row>
    <row r="20" spans="1:13" x14ac:dyDescent="0.25">
      <c r="A20" s="73" t="s">
        <v>128</v>
      </c>
      <c r="B20" s="71">
        <v>910</v>
      </c>
      <c r="C20" s="4" t="s">
        <v>16</v>
      </c>
      <c r="D20" s="4" t="s">
        <v>17</v>
      </c>
      <c r="E20" s="4" t="s">
        <v>33</v>
      </c>
      <c r="F20" s="4"/>
      <c r="G20" s="4"/>
      <c r="H20" s="4"/>
      <c r="I20" s="67"/>
      <c r="J20" s="119">
        <f>J21</f>
        <v>891.67800000000011</v>
      </c>
      <c r="K20" s="119">
        <f>K21</f>
        <v>832.85400000000004</v>
      </c>
      <c r="L20" s="119">
        <f t="shared" si="3"/>
        <v>93.402999737573424</v>
      </c>
    </row>
    <row r="21" spans="1:13" ht="18.600000000000001" customHeight="1" x14ac:dyDescent="0.25">
      <c r="A21" s="73" t="s">
        <v>129</v>
      </c>
      <c r="B21" s="71">
        <v>910</v>
      </c>
      <c r="C21" s="66" t="s">
        <v>16</v>
      </c>
      <c r="D21" s="66" t="s">
        <v>17</v>
      </c>
      <c r="E21" s="66" t="s">
        <v>33</v>
      </c>
      <c r="F21" s="66" t="s">
        <v>24</v>
      </c>
      <c r="G21" s="78"/>
      <c r="H21" s="78"/>
      <c r="I21" s="79"/>
      <c r="J21" s="119">
        <f>J23+J25+J32</f>
        <v>891.67800000000011</v>
      </c>
      <c r="K21" s="119">
        <f>K23+K25+K32</f>
        <v>832.85400000000004</v>
      </c>
      <c r="L21" s="119">
        <f t="shared" si="3"/>
        <v>93.402999737573424</v>
      </c>
    </row>
    <row r="22" spans="1:13" x14ac:dyDescent="0.25">
      <c r="A22" s="80" t="s">
        <v>38</v>
      </c>
      <c r="B22" s="71">
        <v>910</v>
      </c>
      <c r="C22" s="66" t="s">
        <v>16</v>
      </c>
      <c r="D22" s="66" t="s">
        <v>17</v>
      </c>
      <c r="E22" s="66" t="s">
        <v>33</v>
      </c>
      <c r="F22" s="66" t="s">
        <v>24</v>
      </c>
      <c r="G22" s="66" t="s">
        <v>36</v>
      </c>
      <c r="H22" s="66" t="s">
        <v>39</v>
      </c>
      <c r="I22" s="79"/>
      <c r="J22" s="119">
        <f t="shared" ref="J22:K23" si="4">J23</f>
        <v>395.01200000000006</v>
      </c>
      <c r="K22" s="119">
        <f t="shared" si="4"/>
        <v>345.452</v>
      </c>
      <c r="L22" s="119">
        <f t="shared" si="3"/>
        <v>87.453545715066866</v>
      </c>
    </row>
    <row r="23" spans="1:13" ht="47.25" customHeight="1" x14ac:dyDescent="0.25">
      <c r="A23" s="80" t="s">
        <v>100</v>
      </c>
      <c r="B23" s="71">
        <v>910</v>
      </c>
      <c r="C23" s="66" t="s">
        <v>16</v>
      </c>
      <c r="D23" s="66" t="s">
        <v>17</v>
      </c>
      <c r="E23" s="66" t="s">
        <v>33</v>
      </c>
      <c r="F23" s="66" t="s">
        <v>24</v>
      </c>
      <c r="G23" s="66" t="s">
        <v>36</v>
      </c>
      <c r="H23" s="66" t="s">
        <v>39</v>
      </c>
      <c r="I23" s="67" t="s">
        <v>102</v>
      </c>
      <c r="J23" s="119">
        <f t="shared" si="4"/>
        <v>395.01200000000006</v>
      </c>
      <c r="K23" s="119">
        <f t="shared" si="4"/>
        <v>345.452</v>
      </c>
      <c r="L23" s="119">
        <f t="shared" si="3"/>
        <v>87.453545715066866</v>
      </c>
    </row>
    <row r="24" spans="1:13" x14ac:dyDescent="0.25">
      <c r="A24" s="80" t="s">
        <v>101</v>
      </c>
      <c r="B24" s="71">
        <v>910</v>
      </c>
      <c r="C24" s="66" t="s">
        <v>16</v>
      </c>
      <c r="D24" s="66" t="s">
        <v>17</v>
      </c>
      <c r="E24" s="66" t="s">
        <v>33</v>
      </c>
      <c r="F24" s="66" t="s">
        <v>24</v>
      </c>
      <c r="G24" s="66" t="s">
        <v>36</v>
      </c>
      <c r="H24" s="66" t="s">
        <v>39</v>
      </c>
      <c r="I24" s="67" t="s">
        <v>103</v>
      </c>
      <c r="J24" s="119">
        <f>353+43.143-1.131</f>
        <v>395.01200000000006</v>
      </c>
      <c r="K24" s="119">
        <v>345.452</v>
      </c>
      <c r="L24" s="119">
        <f t="shared" si="3"/>
        <v>87.453545715066866</v>
      </c>
    </row>
    <row r="25" spans="1:13" x14ac:dyDescent="0.25">
      <c r="A25" s="72" t="s">
        <v>158</v>
      </c>
      <c r="B25" s="71">
        <v>910</v>
      </c>
      <c r="C25" s="66" t="s">
        <v>16</v>
      </c>
      <c r="D25" s="66" t="s">
        <v>17</v>
      </c>
      <c r="E25" s="66" t="s">
        <v>33</v>
      </c>
      <c r="F25" s="66" t="s">
        <v>24</v>
      </c>
      <c r="G25" s="66" t="s">
        <v>36</v>
      </c>
      <c r="H25" s="66" t="s">
        <v>40</v>
      </c>
      <c r="I25" s="67"/>
      <c r="J25" s="119">
        <f>J30+J28+J26</f>
        <v>280</v>
      </c>
      <c r="K25" s="119">
        <f t="shared" ref="K25" si="5">K30+K28+K26</f>
        <v>270.73599999999999</v>
      </c>
      <c r="L25" s="119">
        <f t="shared" si="3"/>
        <v>96.691428571428574</v>
      </c>
    </row>
    <row r="26" spans="1:13" ht="47.25" x14ac:dyDescent="0.25">
      <c r="A26" s="80" t="s">
        <v>100</v>
      </c>
      <c r="B26" s="71">
        <v>910</v>
      </c>
      <c r="C26" s="66" t="s">
        <v>16</v>
      </c>
      <c r="D26" s="66" t="s">
        <v>17</v>
      </c>
      <c r="E26" s="66" t="s">
        <v>33</v>
      </c>
      <c r="F26" s="66" t="s">
        <v>24</v>
      </c>
      <c r="G26" s="66" t="s">
        <v>36</v>
      </c>
      <c r="H26" s="66" t="s">
        <v>40</v>
      </c>
      <c r="I26" s="67" t="s">
        <v>102</v>
      </c>
      <c r="J26" s="119">
        <f>J27</f>
        <v>21.2</v>
      </c>
      <c r="K26" s="119">
        <f t="shared" ref="K26" si="6">K27</f>
        <v>20.763999999999999</v>
      </c>
      <c r="L26" s="119">
        <f t="shared" si="3"/>
        <v>97.943396226415089</v>
      </c>
    </row>
    <row r="27" spans="1:13" x14ac:dyDescent="0.25">
      <c r="A27" s="80" t="s">
        <v>101</v>
      </c>
      <c r="B27" s="71">
        <v>910</v>
      </c>
      <c r="C27" s="66" t="s">
        <v>16</v>
      </c>
      <c r="D27" s="66" t="s">
        <v>17</v>
      </c>
      <c r="E27" s="66" t="s">
        <v>33</v>
      </c>
      <c r="F27" s="66" t="s">
        <v>24</v>
      </c>
      <c r="G27" s="66" t="s">
        <v>36</v>
      </c>
      <c r="H27" s="66" t="s">
        <v>40</v>
      </c>
      <c r="I27" s="67" t="s">
        <v>103</v>
      </c>
      <c r="J27" s="119">
        <f>26-4.8</f>
        <v>21.2</v>
      </c>
      <c r="K27" s="119">
        <v>20.763999999999999</v>
      </c>
      <c r="L27" s="119">
        <f t="shared" si="3"/>
        <v>97.943396226415089</v>
      </c>
    </row>
    <row r="28" spans="1:13" ht="22.5" customHeight="1" x14ac:dyDescent="0.25">
      <c r="A28" s="72" t="s">
        <v>96</v>
      </c>
      <c r="B28" s="71">
        <v>910</v>
      </c>
      <c r="C28" s="66" t="s">
        <v>16</v>
      </c>
      <c r="D28" s="66" t="s">
        <v>17</v>
      </c>
      <c r="E28" s="66" t="s">
        <v>33</v>
      </c>
      <c r="F28" s="66" t="s">
        <v>24</v>
      </c>
      <c r="G28" s="66" t="s">
        <v>36</v>
      </c>
      <c r="H28" s="66" t="s">
        <v>40</v>
      </c>
      <c r="I28" s="67" t="s">
        <v>98</v>
      </c>
      <c r="J28" s="119">
        <f>J29</f>
        <v>229.8</v>
      </c>
      <c r="K28" s="119">
        <f t="shared" ref="K28" si="7">K29</f>
        <v>229.37200000000001</v>
      </c>
      <c r="L28" s="119">
        <f t="shared" si="3"/>
        <v>99.813751087902531</v>
      </c>
    </row>
    <row r="29" spans="1:13" ht="31.5" x14ac:dyDescent="0.25">
      <c r="A29" s="72" t="s">
        <v>97</v>
      </c>
      <c r="B29" s="71">
        <v>910</v>
      </c>
      <c r="C29" s="66" t="s">
        <v>16</v>
      </c>
      <c r="D29" s="66" t="s">
        <v>17</v>
      </c>
      <c r="E29" s="66" t="s">
        <v>33</v>
      </c>
      <c r="F29" s="66" t="s">
        <v>24</v>
      </c>
      <c r="G29" s="66" t="s">
        <v>36</v>
      </c>
      <c r="H29" s="66" t="s">
        <v>40</v>
      </c>
      <c r="I29" s="4" t="s">
        <v>99</v>
      </c>
      <c r="J29" s="119">
        <f>204+14+7+4.8</f>
        <v>229.8</v>
      </c>
      <c r="K29" s="119">
        <v>229.37200000000001</v>
      </c>
      <c r="L29" s="119">
        <f t="shared" si="3"/>
        <v>99.813751087902531</v>
      </c>
    </row>
    <row r="30" spans="1:13" s="31" customFormat="1" x14ac:dyDescent="0.25">
      <c r="A30" s="70" t="s">
        <v>104</v>
      </c>
      <c r="B30" s="71">
        <v>910</v>
      </c>
      <c r="C30" s="4" t="s">
        <v>16</v>
      </c>
      <c r="D30" s="4" t="s">
        <v>17</v>
      </c>
      <c r="E30" s="66" t="s">
        <v>33</v>
      </c>
      <c r="F30" s="66" t="s">
        <v>24</v>
      </c>
      <c r="G30" s="66" t="s">
        <v>36</v>
      </c>
      <c r="H30" s="66" t="s">
        <v>40</v>
      </c>
      <c r="I30" s="109" t="s">
        <v>105</v>
      </c>
      <c r="J30" s="35">
        <f>J31</f>
        <v>29</v>
      </c>
      <c r="K30" s="35">
        <f>K31</f>
        <v>20.6</v>
      </c>
      <c r="L30" s="119">
        <f t="shared" si="3"/>
        <v>71.034482758620697</v>
      </c>
      <c r="M30" s="198"/>
    </row>
    <row r="31" spans="1:13" s="31" customFormat="1" ht="15" customHeight="1" x14ac:dyDescent="0.25">
      <c r="A31" s="70" t="s">
        <v>106</v>
      </c>
      <c r="B31" s="71">
        <v>910</v>
      </c>
      <c r="C31" s="4" t="s">
        <v>16</v>
      </c>
      <c r="D31" s="4" t="s">
        <v>17</v>
      </c>
      <c r="E31" s="4" t="s">
        <v>33</v>
      </c>
      <c r="F31" s="66" t="s">
        <v>24</v>
      </c>
      <c r="G31" s="66" t="s">
        <v>36</v>
      </c>
      <c r="H31" s="66" t="s">
        <v>40</v>
      </c>
      <c r="I31" s="109" t="s">
        <v>107</v>
      </c>
      <c r="J31" s="35">
        <f>50-14-7</f>
        <v>29</v>
      </c>
      <c r="K31" s="35">
        <v>20.6</v>
      </c>
      <c r="L31" s="119">
        <f t="shared" si="3"/>
        <v>71.034482758620697</v>
      </c>
      <c r="M31" s="198"/>
    </row>
    <row r="32" spans="1:13" s="31" customFormat="1" ht="21.75" customHeight="1" x14ac:dyDescent="0.25">
      <c r="A32" s="5" t="s">
        <v>184</v>
      </c>
      <c r="B32" s="71">
        <v>910</v>
      </c>
      <c r="C32" s="171" t="s">
        <v>16</v>
      </c>
      <c r="D32" s="171" t="s">
        <v>17</v>
      </c>
      <c r="E32" s="169" t="s">
        <v>33</v>
      </c>
      <c r="F32" s="168" t="s">
        <v>24</v>
      </c>
      <c r="G32" s="168" t="s">
        <v>36</v>
      </c>
      <c r="H32" s="168" t="s">
        <v>185</v>
      </c>
      <c r="I32" s="172"/>
      <c r="J32" s="35">
        <f>J33</f>
        <v>216.666</v>
      </c>
      <c r="K32" s="35">
        <f t="shared" ref="K32:K33" si="8">K33</f>
        <v>216.666</v>
      </c>
      <c r="L32" s="119">
        <f t="shared" si="3"/>
        <v>100</v>
      </c>
      <c r="M32" s="198"/>
    </row>
    <row r="33" spans="1:13" s="31" customFormat="1" ht="21.75" customHeight="1" x14ac:dyDescent="0.25">
      <c r="A33" s="170" t="s">
        <v>100</v>
      </c>
      <c r="B33" s="71">
        <v>910</v>
      </c>
      <c r="C33" s="171" t="s">
        <v>16</v>
      </c>
      <c r="D33" s="171" t="s">
        <v>17</v>
      </c>
      <c r="E33" s="169" t="s">
        <v>33</v>
      </c>
      <c r="F33" s="168" t="s">
        <v>24</v>
      </c>
      <c r="G33" s="168" t="s">
        <v>36</v>
      </c>
      <c r="H33" s="168" t="s">
        <v>185</v>
      </c>
      <c r="I33" s="172" t="s">
        <v>102</v>
      </c>
      <c r="J33" s="35">
        <f>J34</f>
        <v>216.666</v>
      </c>
      <c r="K33" s="35">
        <f t="shared" si="8"/>
        <v>216.666</v>
      </c>
      <c r="L33" s="119">
        <f t="shared" si="3"/>
        <v>100</v>
      </c>
      <c r="M33" s="198"/>
    </row>
    <row r="34" spans="1:13" s="31" customFormat="1" ht="29.25" customHeight="1" x14ac:dyDescent="0.25">
      <c r="A34" s="170" t="s">
        <v>101</v>
      </c>
      <c r="B34" s="71">
        <v>910</v>
      </c>
      <c r="C34" s="171" t="s">
        <v>16</v>
      </c>
      <c r="D34" s="171" t="s">
        <v>17</v>
      </c>
      <c r="E34" s="169" t="s">
        <v>33</v>
      </c>
      <c r="F34" s="168" t="s">
        <v>24</v>
      </c>
      <c r="G34" s="168" t="s">
        <v>36</v>
      </c>
      <c r="H34" s="168" t="s">
        <v>185</v>
      </c>
      <c r="I34" s="172" t="s">
        <v>103</v>
      </c>
      <c r="J34" s="35">
        <f>51.01+52.525+113.131</f>
        <v>216.666</v>
      </c>
      <c r="K34" s="35">
        <v>216.666</v>
      </c>
      <c r="L34" s="119">
        <f t="shared" si="3"/>
        <v>100</v>
      </c>
      <c r="M34" s="198"/>
    </row>
    <row r="35" spans="1:13" s="19" customFormat="1" ht="31.5" x14ac:dyDescent="0.25">
      <c r="A35" s="73" t="s">
        <v>152</v>
      </c>
      <c r="B35" s="71">
        <v>910</v>
      </c>
      <c r="C35" s="4" t="s">
        <v>16</v>
      </c>
      <c r="D35" s="4" t="s">
        <v>17</v>
      </c>
      <c r="E35" s="67">
        <v>89</v>
      </c>
      <c r="F35" s="66"/>
      <c r="G35" s="66"/>
      <c r="H35" s="66"/>
      <c r="I35" s="121"/>
      <c r="J35" s="119">
        <f>J36</f>
        <v>0.3</v>
      </c>
      <c r="K35" s="119">
        <f t="shared" ref="K35:K38" si="9">K36</f>
        <v>0.3</v>
      </c>
      <c r="L35" s="119">
        <f t="shared" si="3"/>
        <v>100</v>
      </c>
      <c r="M35" s="194"/>
    </row>
    <row r="36" spans="1:13" s="19" customFormat="1" ht="47.25" x14ac:dyDescent="0.25">
      <c r="A36" s="73" t="s">
        <v>153</v>
      </c>
      <c r="B36" s="71">
        <v>910</v>
      </c>
      <c r="C36" s="4" t="s">
        <v>16</v>
      </c>
      <c r="D36" s="4" t="s">
        <v>17</v>
      </c>
      <c r="E36" s="67">
        <v>89</v>
      </c>
      <c r="F36" s="66" t="s">
        <v>23</v>
      </c>
      <c r="G36" s="66"/>
      <c r="H36" s="66"/>
      <c r="I36" s="121"/>
      <c r="J36" s="119">
        <f>J37</f>
        <v>0.3</v>
      </c>
      <c r="K36" s="119">
        <f t="shared" si="9"/>
        <v>0.3</v>
      </c>
      <c r="L36" s="119">
        <f t="shared" si="3"/>
        <v>100</v>
      </c>
      <c r="M36" s="194"/>
    </row>
    <row r="37" spans="1:13" s="19" customFormat="1" ht="70.5" customHeight="1" x14ac:dyDescent="0.25">
      <c r="A37" s="122" t="s">
        <v>127</v>
      </c>
      <c r="B37" s="71">
        <v>910</v>
      </c>
      <c r="C37" s="4" t="s">
        <v>16</v>
      </c>
      <c r="D37" s="4" t="s">
        <v>17</v>
      </c>
      <c r="E37" s="67">
        <v>89</v>
      </c>
      <c r="F37" s="66" t="s">
        <v>23</v>
      </c>
      <c r="G37" s="66" t="s">
        <v>36</v>
      </c>
      <c r="H37" s="66" t="s">
        <v>42</v>
      </c>
      <c r="I37" s="121"/>
      <c r="J37" s="119">
        <f>J38</f>
        <v>0.3</v>
      </c>
      <c r="K37" s="119">
        <f t="shared" si="9"/>
        <v>0.3</v>
      </c>
      <c r="L37" s="119">
        <f t="shared" si="3"/>
        <v>100</v>
      </c>
      <c r="M37" s="194"/>
    </row>
    <row r="38" spans="1:13" s="19" customFormat="1" ht="18" customHeight="1" x14ac:dyDescent="0.25">
      <c r="A38" s="72" t="s">
        <v>96</v>
      </c>
      <c r="B38" s="71">
        <v>910</v>
      </c>
      <c r="C38" s="4" t="s">
        <v>16</v>
      </c>
      <c r="D38" s="4" t="s">
        <v>17</v>
      </c>
      <c r="E38" s="67" t="s">
        <v>47</v>
      </c>
      <c r="F38" s="66" t="s">
        <v>23</v>
      </c>
      <c r="G38" s="66" t="s">
        <v>36</v>
      </c>
      <c r="H38" s="66" t="s">
        <v>42</v>
      </c>
      <c r="I38" s="121" t="s">
        <v>98</v>
      </c>
      <c r="J38" s="119">
        <f>J39</f>
        <v>0.3</v>
      </c>
      <c r="K38" s="119">
        <f t="shared" si="9"/>
        <v>0.3</v>
      </c>
      <c r="L38" s="119">
        <f t="shared" si="3"/>
        <v>100</v>
      </c>
      <c r="M38" s="194"/>
    </row>
    <row r="39" spans="1:13" s="19" customFormat="1" ht="34.5" customHeight="1" x14ac:dyDescent="0.25">
      <c r="A39" s="72" t="s">
        <v>97</v>
      </c>
      <c r="B39" s="71">
        <v>910</v>
      </c>
      <c r="C39" s="4" t="s">
        <v>16</v>
      </c>
      <c r="D39" s="4" t="s">
        <v>17</v>
      </c>
      <c r="E39" s="67" t="s">
        <v>47</v>
      </c>
      <c r="F39" s="66" t="s">
        <v>23</v>
      </c>
      <c r="G39" s="66" t="s">
        <v>36</v>
      </c>
      <c r="H39" s="66" t="s">
        <v>42</v>
      </c>
      <c r="I39" s="121" t="s">
        <v>99</v>
      </c>
      <c r="J39" s="119">
        <v>0.3</v>
      </c>
      <c r="K39" s="119">
        <v>0.3</v>
      </c>
      <c r="L39" s="119">
        <f t="shared" si="3"/>
        <v>100</v>
      </c>
      <c r="M39" s="194"/>
    </row>
    <row r="40" spans="1:13" x14ac:dyDescent="0.25">
      <c r="A40" s="117" t="s">
        <v>43</v>
      </c>
      <c r="B40" s="71">
        <v>910</v>
      </c>
      <c r="C40" s="94" t="s">
        <v>16</v>
      </c>
      <c r="D40" s="94" t="s">
        <v>44</v>
      </c>
      <c r="E40" s="94"/>
      <c r="F40" s="123"/>
      <c r="G40" s="123"/>
      <c r="H40" s="124"/>
      <c r="I40" s="124"/>
      <c r="J40" s="118">
        <f>J41</f>
        <v>5</v>
      </c>
      <c r="K40" s="118">
        <f t="shared" ref="K40:K44" si="10">K41</f>
        <v>0</v>
      </c>
      <c r="L40" s="118">
        <f t="shared" si="3"/>
        <v>0</v>
      </c>
    </row>
    <row r="41" spans="1:13" ht="31.5" x14ac:dyDescent="0.25">
      <c r="A41" s="125" t="s">
        <v>152</v>
      </c>
      <c r="B41" s="71">
        <v>910</v>
      </c>
      <c r="C41" s="66" t="s">
        <v>16</v>
      </c>
      <c r="D41" s="66" t="s">
        <v>44</v>
      </c>
      <c r="E41" s="67">
        <v>89</v>
      </c>
      <c r="F41" s="66"/>
      <c r="G41" s="66"/>
      <c r="H41" s="74"/>
      <c r="I41" s="74"/>
      <c r="J41" s="119">
        <f>J42</f>
        <v>5</v>
      </c>
      <c r="K41" s="119">
        <f t="shared" si="10"/>
        <v>0</v>
      </c>
      <c r="L41" s="119">
        <f t="shared" si="3"/>
        <v>0</v>
      </c>
    </row>
    <row r="42" spans="1:13" ht="47.25" x14ac:dyDescent="0.25">
      <c r="A42" s="126" t="s">
        <v>153</v>
      </c>
      <c r="B42" s="71">
        <v>910</v>
      </c>
      <c r="C42" s="66" t="s">
        <v>16</v>
      </c>
      <c r="D42" s="66" t="s">
        <v>44</v>
      </c>
      <c r="E42" s="67">
        <v>89</v>
      </c>
      <c r="F42" s="66" t="s">
        <v>23</v>
      </c>
      <c r="G42" s="66"/>
      <c r="H42" s="74"/>
      <c r="I42" s="74"/>
      <c r="J42" s="119">
        <f>J43</f>
        <v>5</v>
      </c>
      <c r="K42" s="119">
        <f t="shared" si="10"/>
        <v>0</v>
      </c>
      <c r="L42" s="119">
        <f t="shared" si="3"/>
        <v>0</v>
      </c>
    </row>
    <row r="43" spans="1:13" ht="31.5" x14ac:dyDescent="0.25">
      <c r="A43" s="72" t="s">
        <v>154</v>
      </c>
      <c r="B43" s="71">
        <v>910</v>
      </c>
      <c r="C43" s="66" t="s">
        <v>16</v>
      </c>
      <c r="D43" s="66" t="s">
        <v>44</v>
      </c>
      <c r="E43" s="67">
        <v>89</v>
      </c>
      <c r="F43" s="66" t="s">
        <v>23</v>
      </c>
      <c r="G43" s="66" t="s">
        <v>36</v>
      </c>
      <c r="H43" s="66" t="s">
        <v>45</v>
      </c>
      <c r="I43" s="74"/>
      <c r="J43" s="119">
        <f>J44</f>
        <v>5</v>
      </c>
      <c r="K43" s="119">
        <f t="shared" si="10"/>
        <v>0</v>
      </c>
      <c r="L43" s="119">
        <f t="shared" si="3"/>
        <v>0</v>
      </c>
    </row>
    <row r="44" spans="1:13" x14ac:dyDescent="0.25">
      <c r="A44" s="70" t="s">
        <v>104</v>
      </c>
      <c r="B44" s="71">
        <v>910</v>
      </c>
      <c r="C44" s="66" t="s">
        <v>16</v>
      </c>
      <c r="D44" s="66" t="s">
        <v>44</v>
      </c>
      <c r="E44" s="67">
        <v>89</v>
      </c>
      <c r="F44" s="66" t="s">
        <v>23</v>
      </c>
      <c r="G44" s="66" t="s">
        <v>36</v>
      </c>
      <c r="H44" s="66" t="s">
        <v>45</v>
      </c>
      <c r="I44" s="74" t="s">
        <v>105</v>
      </c>
      <c r="J44" s="119">
        <f>J45</f>
        <v>5</v>
      </c>
      <c r="K44" s="119">
        <f t="shared" si="10"/>
        <v>0</v>
      </c>
      <c r="L44" s="119">
        <f t="shared" si="3"/>
        <v>0</v>
      </c>
    </row>
    <row r="45" spans="1:13" ht="20.25" customHeight="1" x14ac:dyDescent="0.25">
      <c r="A45" s="72" t="s">
        <v>46</v>
      </c>
      <c r="B45" s="71">
        <v>910</v>
      </c>
      <c r="C45" s="66" t="s">
        <v>16</v>
      </c>
      <c r="D45" s="66" t="s">
        <v>44</v>
      </c>
      <c r="E45" s="66" t="s">
        <v>47</v>
      </c>
      <c r="F45" s="66" t="s">
        <v>23</v>
      </c>
      <c r="G45" s="66" t="s">
        <v>36</v>
      </c>
      <c r="H45" s="66" t="s">
        <v>45</v>
      </c>
      <c r="I45" s="74" t="s">
        <v>48</v>
      </c>
      <c r="J45" s="119">
        <v>5</v>
      </c>
      <c r="K45" s="119">
        <v>0</v>
      </c>
      <c r="L45" s="119">
        <f t="shared" si="3"/>
        <v>0</v>
      </c>
    </row>
    <row r="46" spans="1:13" ht="18.75" customHeight="1" x14ac:dyDescent="0.25">
      <c r="A46" s="72" t="s">
        <v>190</v>
      </c>
      <c r="B46" s="71">
        <v>910</v>
      </c>
      <c r="C46" s="175" t="s">
        <v>16</v>
      </c>
      <c r="D46" s="94" t="s">
        <v>31</v>
      </c>
      <c r="E46" s="74"/>
      <c r="F46" s="66"/>
      <c r="G46" s="66"/>
      <c r="H46" s="66"/>
      <c r="I46" s="102"/>
      <c r="J46" s="118">
        <f>J47</f>
        <v>0.5</v>
      </c>
      <c r="K46" s="118">
        <f t="shared" ref="K46:K49" si="11">K47</f>
        <v>0</v>
      </c>
      <c r="L46" s="119">
        <f t="shared" si="3"/>
        <v>0</v>
      </c>
    </row>
    <row r="47" spans="1:13" ht="54" customHeight="1" x14ac:dyDescent="0.25">
      <c r="A47" s="72" t="s">
        <v>191</v>
      </c>
      <c r="B47" s="71">
        <v>910</v>
      </c>
      <c r="C47" s="66" t="s">
        <v>16</v>
      </c>
      <c r="D47" s="66" t="s">
        <v>31</v>
      </c>
      <c r="E47" s="74" t="s">
        <v>44</v>
      </c>
      <c r="F47" s="66"/>
      <c r="G47" s="66"/>
      <c r="H47" s="66"/>
      <c r="I47" s="102"/>
      <c r="J47" s="119">
        <f>J48</f>
        <v>0.5</v>
      </c>
      <c r="K47" s="119">
        <f t="shared" si="11"/>
        <v>0</v>
      </c>
      <c r="L47" s="119">
        <f t="shared" si="3"/>
        <v>0</v>
      </c>
    </row>
    <row r="48" spans="1:13" ht="20.25" customHeight="1" x14ac:dyDescent="0.25">
      <c r="A48" s="72" t="s">
        <v>193</v>
      </c>
      <c r="B48" s="71">
        <v>910</v>
      </c>
      <c r="C48" s="66" t="s">
        <v>16</v>
      </c>
      <c r="D48" s="66" t="s">
        <v>31</v>
      </c>
      <c r="E48" s="74" t="s">
        <v>44</v>
      </c>
      <c r="F48" s="66" t="s">
        <v>34</v>
      </c>
      <c r="G48" s="66" t="s">
        <v>36</v>
      </c>
      <c r="H48" s="66" t="s">
        <v>192</v>
      </c>
      <c r="I48" s="102"/>
      <c r="J48" s="119">
        <f>J49</f>
        <v>0.5</v>
      </c>
      <c r="K48" s="119">
        <f t="shared" si="11"/>
        <v>0</v>
      </c>
      <c r="L48" s="119">
        <f t="shared" si="3"/>
        <v>0</v>
      </c>
    </row>
    <row r="49" spans="1:12" ht="24.75" customHeight="1" x14ac:dyDescent="0.25">
      <c r="A49" s="72" t="s">
        <v>96</v>
      </c>
      <c r="B49" s="71">
        <v>910</v>
      </c>
      <c r="C49" s="66" t="s">
        <v>16</v>
      </c>
      <c r="D49" s="66" t="s">
        <v>31</v>
      </c>
      <c r="E49" s="74" t="s">
        <v>44</v>
      </c>
      <c r="F49" s="66" t="s">
        <v>34</v>
      </c>
      <c r="G49" s="66" t="s">
        <v>36</v>
      </c>
      <c r="H49" s="66" t="s">
        <v>192</v>
      </c>
      <c r="I49" s="102" t="s">
        <v>98</v>
      </c>
      <c r="J49" s="119">
        <f>J50</f>
        <v>0.5</v>
      </c>
      <c r="K49" s="119">
        <f t="shared" si="11"/>
        <v>0</v>
      </c>
      <c r="L49" s="119">
        <f t="shared" si="3"/>
        <v>0</v>
      </c>
    </row>
    <row r="50" spans="1:12" ht="39" customHeight="1" x14ac:dyDescent="0.25">
      <c r="A50" s="72" t="s">
        <v>97</v>
      </c>
      <c r="B50" s="71">
        <v>910</v>
      </c>
      <c r="C50" s="66" t="s">
        <v>16</v>
      </c>
      <c r="D50" s="66" t="s">
        <v>31</v>
      </c>
      <c r="E50" s="74" t="s">
        <v>44</v>
      </c>
      <c r="F50" s="66" t="s">
        <v>34</v>
      </c>
      <c r="G50" s="66" t="s">
        <v>36</v>
      </c>
      <c r="H50" s="66" t="s">
        <v>192</v>
      </c>
      <c r="I50" s="102" t="s">
        <v>99</v>
      </c>
      <c r="J50" s="119">
        <v>0.5</v>
      </c>
      <c r="K50" s="119">
        <v>0</v>
      </c>
      <c r="L50" s="119">
        <f t="shared" si="3"/>
        <v>0</v>
      </c>
    </row>
    <row r="51" spans="1:12" ht="21" customHeight="1" x14ac:dyDescent="0.25">
      <c r="A51" s="117" t="s">
        <v>49</v>
      </c>
      <c r="B51" s="71">
        <v>910</v>
      </c>
      <c r="C51" s="94" t="s">
        <v>27</v>
      </c>
      <c r="D51" s="94"/>
      <c r="E51" s="124"/>
      <c r="F51" s="94"/>
      <c r="G51" s="94"/>
      <c r="H51" s="94"/>
      <c r="I51" s="127"/>
      <c r="J51" s="118">
        <f>J52</f>
        <v>132.10000000000002</v>
      </c>
      <c r="K51" s="118">
        <f>K52</f>
        <v>132.10000000000002</v>
      </c>
      <c r="L51" s="118">
        <f t="shared" si="3"/>
        <v>100</v>
      </c>
    </row>
    <row r="52" spans="1:12" ht="20.25" customHeight="1" x14ac:dyDescent="0.25">
      <c r="A52" s="120" t="s">
        <v>50</v>
      </c>
      <c r="B52" s="71">
        <v>910</v>
      </c>
      <c r="C52" s="128" t="s">
        <v>27</v>
      </c>
      <c r="D52" s="128" t="s">
        <v>28</v>
      </c>
      <c r="E52" s="79"/>
      <c r="F52" s="78"/>
      <c r="G52" s="78"/>
      <c r="H52" s="78"/>
      <c r="I52" s="129"/>
      <c r="J52" s="118">
        <f>J55</f>
        <v>132.10000000000002</v>
      </c>
      <c r="K52" s="118">
        <f>K55</f>
        <v>132.10000000000002</v>
      </c>
      <c r="L52" s="118">
        <f t="shared" si="3"/>
        <v>100</v>
      </c>
    </row>
    <row r="53" spans="1:12" ht="35.25" customHeight="1" x14ac:dyDescent="0.25">
      <c r="A53" s="125" t="s">
        <v>152</v>
      </c>
      <c r="B53" s="71">
        <v>910</v>
      </c>
      <c r="C53" s="109" t="s">
        <v>27</v>
      </c>
      <c r="D53" s="109" t="s">
        <v>28</v>
      </c>
      <c r="E53" s="4">
        <v>89</v>
      </c>
      <c r="F53" s="4"/>
      <c r="G53" s="4"/>
      <c r="H53" s="4"/>
      <c r="I53" s="65"/>
      <c r="J53" s="119">
        <f t="shared" ref="J53:K54" si="12">J54</f>
        <v>132.10000000000002</v>
      </c>
      <c r="K53" s="119">
        <f t="shared" si="12"/>
        <v>132.10000000000002</v>
      </c>
      <c r="L53" s="119">
        <f t="shared" si="3"/>
        <v>100</v>
      </c>
    </row>
    <row r="54" spans="1:12" ht="49.5" customHeight="1" x14ac:dyDescent="0.25">
      <c r="A54" s="126" t="s">
        <v>153</v>
      </c>
      <c r="B54" s="71">
        <v>910</v>
      </c>
      <c r="C54" s="109" t="s">
        <v>27</v>
      </c>
      <c r="D54" s="109" t="s">
        <v>28</v>
      </c>
      <c r="E54" s="4">
        <v>89</v>
      </c>
      <c r="F54" s="4">
        <v>1</v>
      </c>
      <c r="G54" s="4"/>
      <c r="H54" s="4"/>
      <c r="I54" s="65"/>
      <c r="J54" s="119">
        <f t="shared" si="12"/>
        <v>132.10000000000002</v>
      </c>
      <c r="K54" s="119">
        <f t="shared" si="12"/>
        <v>132.10000000000002</v>
      </c>
      <c r="L54" s="119">
        <f t="shared" si="3"/>
        <v>100</v>
      </c>
    </row>
    <row r="55" spans="1:12" ht="50.25" customHeight="1" x14ac:dyDescent="0.25">
      <c r="A55" s="130" t="s">
        <v>196</v>
      </c>
      <c r="B55" s="71">
        <v>910</v>
      </c>
      <c r="C55" s="109" t="s">
        <v>27</v>
      </c>
      <c r="D55" s="109" t="s">
        <v>28</v>
      </c>
      <c r="E55" s="131">
        <v>89</v>
      </c>
      <c r="F55" s="4">
        <v>1</v>
      </c>
      <c r="G55" s="4" t="s">
        <v>36</v>
      </c>
      <c r="H55" s="4">
        <v>51180</v>
      </c>
      <c r="I55" s="65"/>
      <c r="J55" s="33">
        <f>J56+J58</f>
        <v>132.10000000000002</v>
      </c>
      <c r="K55" s="33">
        <f>K56+K58</f>
        <v>132.10000000000002</v>
      </c>
      <c r="L55" s="119">
        <f t="shared" si="3"/>
        <v>100</v>
      </c>
    </row>
    <row r="56" spans="1:12" ht="51.75" customHeight="1" x14ac:dyDescent="0.25">
      <c r="A56" s="80" t="s">
        <v>100</v>
      </c>
      <c r="B56" s="71">
        <v>910</v>
      </c>
      <c r="C56" s="109" t="s">
        <v>27</v>
      </c>
      <c r="D56" s="109" t="s">
        <v>28</v>
      </c>
      <c r="E56" s="131">
        <v>89</v>
      </c>
      <c r="F56" s="4">
        <v>1</v>
      </c>
      <c r="G56" s="4" t="s">
        <v>36</v>
      </c>
      <c r="H56" s="4" t="s">
        <v>51</v>
      </c>
      <c r="I56" s="65" t="s">
        <v>102</v>
      </c>
      <c r="J56" s="33">
        <f>J57</f>
        <v>128.80080000000001</v>
      </c>
      <c r="K56" s="33">
        <f>K57</f>
        <v>128.80000000000001</v>
      </c>
      <c r="L56" s="119">
        <f t="shared" si="3"/>
        <v>99.999378885845431</v>
      </c>
    </row>
    <row r="57" spans="1:12" ht="23.25" customHeight="1" x14ac:dyDescent="0.25">
      <c r="A57" s="80" t="s">
        <v>101</v>
      </c>
      <c r="B57" s="71">
        <v>910</v>
      </c>
      <c r="C57" s="109" t="s">
        <v>27</v>
      </c>
      <c r="D57" s="109" t="s">
        <v>28</v>
      </c>
      <c r="E57" s="131">
        <v>89</v>
      </c>
      <c r="F57" s="4">
        <v>1</v>
      </c>
      <c r="G57" s="4" t="s">
        <v>36</v>
      </c>
      <c r="H57" s="4" t="s">
        <v>51</v>
      </c>
      <c r="I57" s="65" t="s">
        <v>103</v>
      </c>
      <c r="J57" s="33">
        <f>121+0.2+7.6008</f>
        <v>128.80080000000001</v>
      </c>
      <c r="K57" s="33">
        <v>128.80000000000001</v>
      </c>
      <c r="L57" s="119">
        <f t="shared" si="3"/>
        <v>99.999378885845431</v>
      </c>
    </row>
    <row r="58" spans="1:12" ht="24" customHeight="1" x14ac:dyDescent="0.25">
      <c r="A58" s="72" t="s">
        <v>96</v>
      </c>
      <c r="B58" s="71">
        <v>910</v>
      </c>
      <c r="C58" s="109" t="s">
        <v>27</v>
      </c>
      <c r="D58" s="109" t="s">
        <v>28</v>
      </c>
      <c r="E58" s="131">
        <v>89</v>
      </c>
      <c r="F58" s="4">
        <v>1</v>
      </c>
      <c r="G58" s="4" t="s">
        <v>36</v>
      </c>
      <c r="H58" s="4">
        <v>51180</v>
      </c>
      <c r="I58" s="65" t="s">
        <v>98</v>
      </c>
      <c r="J58" s="33">
        <f t="shared" ref="J58:K58" si="13">J59</f>
        <v>3.2992000000000008</v>
      </c>
      <c r="K58" s="33">
        <f t="shared" si="13"/>
        <v>3.3</v>
      </c>
      <c r="L58" s="119">
        <f t="shared" si="3"/>
        <v>100.02424830261877</v>
      </c>
    </row>
    <row r="59" spans="1:12" ht="33.75" customHeight="1" x14ac:dyDescent="0.25">
      <c r="A59" s="72" t="s">
        <v>97</v>
      </c>
      <c r="B59" s="71">
        <v>910</v>
      </c>
      <c r="C59" s="109" t="s">
        <v>27</v>
      </c>
      <c r="D59" s="109" t="s">
        <v>28</v>
      </c>
      <c r="E59" s="131">
        <v>89</v>
      </c>
      <c r="F59" s="4">
        <v>1</v>
      </c>
      <c r="G59" s="4" t="s">
        <v>36</v>
      </c>
      <c r="H59" s="4">
        <v>51180</v>
      </c>
      <c r="I59" s="65" t="s">
        <v>99</v>
      </c>
      <c r="J59" s="33">
        <f>10.9-7.6008</f>
        <v>3.2992000000000008</v>
      </c>
      <c r="K59" s="33">
        <v>3.3</v>
      </c>
      <c r="L59" s="119">
        <f t="shared" si="3"/>
        <v>100.02424830261877</v>
      </c>
    </row>
    <row r="60" spans="1:12" ht="33.75" customHeight="1" x14ac:dyDescent="0.25">
      <c r="A60" s="117" t="s">
        <v>202</v>
      </c>
      <c r="B60" s="71">
        <v>910</v>
      </c>
      <c r="C60" s="128" t="s">
        <v>28</v>
      </c>
      <c r="D60" s="109"/>
      <c r="E60" s="205"/>
      <c r="F60" s="4"/>
      <c r="G60" s="4"/>
      <c r="H60" s="4"/>
      <c r="I60" s="65"/>
      <c r="J60" s="132">
        <f t="shared" ref="J60:J65" si="14">J61</f>
        <v>30</v>
      </c>
      <c r="K60" s="132">
        <f t="shared" ref="K60" si="15">K61</f>
        <v>11.458</v>
      </c>
      <c r="L60" s="118">
        <f t="shared" si="3"/>
        <v>38.193333333333335</v>
      </c>
    </row>
    <row r="61" spans="1:12" ht="33.75" customHeight="1" x14ac:dyDescent="0.25">
      <c r="A61" s="117" t="s">
        <v>199</v>
      </c>
      <c r="B61" s="71">
        <v>910</v>
      </c>
      <c r="C61" s="128" t="s">
        <v>28</v>
      </c>
      <c r="D61" s="128" t="s">
        <v>30</v>
      </c>
      <c r="E61" s="128"/>
      <c r="F61" s="78"/>
      <c r="G61" s="4"/>
      <c r="H61" s="4"/>
      <c r="I61" s="65"/>
      <c r="J61" s="132">
        <f t="shared" si="14"/>
        <v>30</v>
      </c>
      <c r="K61" s="132">
        <f t="shared" ref="K61:K65" si="16">K62</f>
        <v>11.458</v>
      </c>
      <c r="L61" s="118">
        <f t="shared" si="3"/>
        <v>38.193333333333335</v>
      </c>
    </row>
    <row r="62" spans="1:12" ht="33.75" customHeight="1" x14ac:dyDescent="0.25">
      <c r="A62" s="125" t="s">
        <v>152</v>
      </c>
      <c r="B62" s="71">
        <v>910</v>
      </c>
      <c r="C62" s="109" t="s">
        <v>28</v>
      </c>
      <c r="D62" s="109" t="s">
        <v>30</v>
      </c>
      <c r="E62" s="109" t="s">
        <v>47</v>
      </c>
      <c r="F62" s="4"/>
      <c r="G62" s="4"/>
      <c r="H62" s="4"/>
      <c r="I62" s="65"/>
      <c r="J62" s="33">
        <f t="shared" si="14"/>
        <v>30</v>
      </c>
      <c r="K62" s="33">
        <f t="shared" si="16"/>
        <v>11.458</v>
      </c>
      <c r="L62" s="119">
        <f t="shared" si="3"/>
        <v>38.193333333333335</v>
      </c>
    </row>
    <row r="63" spans="1:12" ht="33.75" customHeight="1" x14ac:dyDescent="0.25">
      <c r="A63" s="126" t="s">
        <v>153</v>
      </c>
      <c r="B63" s="71">
        <v>910</v>
      </c>
      <c r="C63" s="109" t="s">
        <v>28</v>
      </c>
      <c r="D63" s="109" t="s">
        <v>30</v>
      </c>
      <c r="E63" s="109" t="s">
        <v>47</v>
      </c>
      <c r="F63" s="4" t="s">
        <v>23</v>
      </c>
      <c r="G63" s="4"/>
      <c r="H63" s="4"/>
      <c r="I63" s="65"/>
      <c r="J63" s="33">
        <f t="shared" si="14"/>
        <v>30</v>
      </c>
      <c r="K63" s="33">
        <f t="shared" si="16"/>
        <v>11.458</v>
      </c>
      <c r="L63" s="119">
        <f t="shared" si="3"/>
        <v>38.193333333333335</v>
      </c>
    </row>
    <row r="64" spans="1:12" ht="23.25" customHeight="1" x14ac:dyDescent="0.25">
      <c r="A64" s="72" t="s">
        <v>200</v>
      </c>
      <c r="B64" s="71">
        <v>910</v>
      </c>
      <c r="C64" s="109" t="s">
        <v>28</v>
      </c>
      <c r="D64" s="109" t="s">
        <v>30</v>
      </c>
      <c r="E64" s="109" t="s">
        <v>47</v>
      </c>
      <c r="F64" s="4" t="s">
        <v>23</v>
      </c>
      <c r="G64" s="4" t="s">
        <v>36</v>
      </c>
      <c r="H64" s="4" t="s">
        <v>201</v>
      </c>
      <c r="I64" s="65"/>
      <c r="J64" s="33">
        <f t="shared" si="14"/>
        <v>30</v>
      </c>
      <c r="K64" s="33">
        <f t="shared" si="16"/>
        <v>11.458</v>
      </c>
      <c r="L64" s="119">
        <f t="shared" si="3"/>
        <v>38.193333333333335</v>
      </c>
    </row>
    <row r="65" spans="1:15" ht="21.75" customHeight="1" x14ac:dyDescent="0.25">
      <c r="A65" s="72" t="s">
        <v>96</v>
      </c>
      <c r="B65" s="71">
        <v>910</v>
      </c>
      <c r="C65" s="109" t="s">
        <v>28</v>
      </c>
      <c r="D65" s="109" t="s">
        <v>30</v>
      </c>
      <c r="E65" s="109" t="s">
        <v>47</v>
      </c>
      <c r="F65" s="4" t="s">
        <v>23</v>
      </c>
      <c r="G65" s="4" t="s">
        <v>36</v>
      </c>
      <c r="H65" s="4" t="s">
        <v>201</v>
      </c>
      <c r="I65" s="65" t="s">
        <v>98</v>
      </c>
      <c r="J65" s="33">
        <f t="shared" si="14"/>
        <v>30</v>
      </c>
      <c r="K65" s="33">
        <f t="shared" si="16"/>
        <v>11.458</v>
      </c>
      <c r="L65" s="119">
        <f t="shared" si="3"/>
        <v>38.193333333333335</v>
      </c>
    </row>
    <row r="66" spans="1:15" ht="33.75" customHeight="1" x14ac:dyDescent="0.25">
      <c r="A66" s="72" t="s">
        <v>97</v>
      </c>
      <c r="B66" s="71">
        <v>910</v>
      </c>
      <c r="C66" s="109" t="s">
        <v>28</v>
      </c>
      <c r="D66" s="109" t="s">
        <v>30</v>
      </c>
      <c r="E66" s="109" t="s">
        <v>47</v>
      </c>
      <c r="F66" s="4" t="s">
        <v>23</v>
      </c>
      <c r="G66" s="4" t="s">
        <v>36</v>
      </c>
      <c r="H66" s="4" t="s">
        <v>201</v>
      </c>
      <c r="I66" s="65" t="s">
        <v>99</v>
      </c>
      <c r="J66" s="33">
        <v>30</v>
      </c>
      <c r="K66" s="33">
        <v>11.458</v>
      </c>
      <c r="L66" s="119">
        <f t="shared" si="3"/>
        <v>38.193333333333335</v>
      </c>
    </row>
    <row r="67" spans="1:15" x14ac:dyDescent="0.25">
      <c r="A67" s="120" t="s">
        <v>52</v>
      </c>
      <c r="B67" s="71">
        <v>910</v>
      </c>
      <c r="C67" s="128" t="s">
        <v>17</v>
      </c>
      <c r="D67" s="128"/>
      <c r="E67" s="78"/>
      <c r="F67" s="78"/>
      <c r="G67" s="78"/>
      <c r="H67" s="78"/>
      <c r="I67" s="78"/>
      <c r="J67" s="132">
        <f>J68</f>
        <v>425.09371000000004</v>
      </c>
      <c r="K67" s="132">
        <f>K68</f>
        <v>380.44500000000005</v>
      </c>
      <c r="L67" s="118">
        <f t="shared" si="3"/>
        <v>89.496737084159633</v>
      </c>
    </row>
    <row r="68" spans="1:15" x14ac:dyDescent="0.25">
      <c r="A68" s="120" t="s">
        <v>53</v>
      </c>
      <c r="B68" s="71">
        <v>910</v>
      </c>
      <c r="C68" s="78" t="s">
        <v>17</v>
      </c>
      <c r="D68" s="78" t="s">
        <v>29</v>
      </c>
      <c r="E68" s="133"/>
      <c r="F68" s="133"/>
      <c r="G68" s="133"/>
      <c r="H68" s="133"/>
      <c r="I68" s="78"/>
      <c r="J68" s="132">
        <f>J69+J73+J77</f>
        <v>425.09371000000004</v>
      </c>
      <c r="K68" s="132">
        <f>K69+K73+K77</f>
        <v>380.44500000000005</v>
      </c>
      <c r="L68" s="118">
        <f t="shared" si="3"/>
        <v>89.496737084159633</v>
      </c>
    </row>
    <row r="69" spans="1:15" ht="48" customHeight="1" x14ac:dyDescent="0.25">
      <c r="A69" s="125" t="s">
        <v>186</v>
      </c>
      <c r="B69" s="71">
        <v>910</v>
      </c>
      <c r="C69" s="66" t="s">
        <v>17</v>
      </c>
      <c r="D69" s="66" t="s">
        <v>29</v>
      </c>
      <c r="E69" s="66" t="s">
        <v>31</v>
      </c>
      <c r="F69" s="66"/>
      <c r="G69" s="66"/>
      <c r="H69" s="66"/>
      <c r="I69" s="4"/>
      <c r="J69" s="33">
        <f>J70</f>
        <v>364.45771000000002</v>
      </c>
      <c r="K69" s="33">
        <f t="shared" ref="K69:K71" si="17">K70</f>
        <v>357.66</v>
      </c>
      <c r="L69" s="119">
        <f t="shared" si="3"/>
        <v>98.134842585714537</v>
      </c>
    </row>
    <row r="70" spans="1:15" ht="144" customHeight="1" x14ac:dyDescent="0.25">
      <c r="A70" s="160" t="s">
        <v>195</v>
      </c>
      <c r="B70" s="71">
        <v>910</v>
      </c>
      <c r="C70" s="66" t="s">
        <v>17</v>
      </c>
      <c r="D70" s="66" t="s">
        <v>29</v>
      </c>
      <c r="E70" s="66" t="s">
        <v>31</v>
      </c>
      <c r="F70" s="66" t="s">
        <v>34</v>
      </c>
      <c r="G70" s="66" t="s">
        <v>16</v>
      </c>
      <c r="H70" s="66" t="s">
        <v>54</v>
      </c>
      <c r="I70" s="4"/>
      <c r="J70" s="33">
        <f>J71</f>
        <v>364.45771000000002</v>
      </c>
      <c r="K70" s="33">
        <f t="shared" si="17"/>
        <v>357.66</v>
      </c>
      <c r="L70" s="119">
        <f t="shared" si="3"/>
        <v>98.134842585714537</v>
      </c>
    </row>
    <row r="71" spans="1:15" ht="22.5" customHeight="1" x14ac:dyDescent="0.25">
      <c r="A71" s="72" t="s">
        <v>96</v>
      </c>
      <c r="B71" s="71">
        <v>910</v>
      </c>
      <c r="C71" s="66" t="s">
        <v>17</v>
      </c>
      <c r="D71" s="66" t="s">
        <v>29</v>
      </c>
      <c r="E71" s="66" t="s">
        <v>31</v>
      </c>
      <c r="F71" s="66" t="s">
        <v>34</v>
      </c>
      <c r="G71" s="66" t="s">
        <v>16</v>
      </c>
      <c r="H71" s="66" t="s">
        <v>54</v>
      </c>
      <c r="I71" s="4" t="s">
        <v>98</v>
      </c>
      <c r="J71" s="33">
        <f>J72</f>
        <v>364.45771000000002</v>
      </c>
      <c r="K71" s="33">
        <f t="shared" si="17"/>
        <v>357.66</v>
      </c>
      <c r="L71" s="119">
        <f t="shared" si="3"/>
        <v>98.134842585714537</v>
      </c>
    </row>
    <row r="72" spans="1:15" ht="31.5" x14ac:dyDescent="0.25">
      <c r="A72" s="72" t="s">
        <v>97</v>
      </c>
      <c r="B72" s="71">
        <v>910</v>
      </c>
      <c r="C72" s="66" t="s">
        <v>17</v>
      </c>
      <c r="D72" s="66" t="s">
        <v>29</v>
      </c>
      <c r="E72" s="66" t="s">
        <v>31</v>
      </c>
      <c r="F72" s="66" t="s">
        <v>34</v>
      </c>
      <c r="G72" s="66" t="s">
        <v>16</v>
      </c>
      <c r="H72" s="66" t="s">
        <v>54</v>
      </c>
      <c r="I72" s="4" t="s">
        <v>99</v>
      </c>
      <c r="J72" s="33">
        <f>334.3-J76+44.95771</f>
        <v>364.45771000000002</v>
      </c>
      <c r="K72" s="33">
        <v>357.66</v>
      </c>
      <c r="L72" s="119">
        <f t="shared" si="3"/>
        <v>98.134842585714537</v>
      </c>
      <c r="M72" s="193"/>
      <c r="N72" s="195"/>
      <c r="O72" s="195"/>
    </row>
    <row r="73" spans="1:15" ht="39.75" customHeight="1" x14ac:dyDescent="0.25">
      <c r="A73" s="96" t="s">
        <v>187</v>
      </c>
      <c r="B73" s="71">
        <v>910</v>
      </c>
      <c r="C73" s="4" t="s">
        <v>17</v>
      </c>
      <c r="D73" s="4" t="s">
        <v>29</v>
      </c>
      <c r="E73" s="4" t="s">
        <v>194</v>
      </c>
      <c r="F73" s="4"/>
      <c r="G73" s="4"/>
      <c r="H73" s="4"/>
      <c r="I73" s="4"/>
      <c r="J73" s="33">
        <f>J74</f>
        <v>14.8</v>
      </c>
      <c r="K73" s="33">
        <f t="shared" ref="K73:K75" si="18">K74</f>
        <v>0</v>
      </c>
      <c r="L73" s="119">
        <f t="shared" si="3"/>
        <v>0</v>
      </c>
    </row>
    <row r="74" spans="1:15" ht="157.5" x14ac:dyDescent="0.25">
      <c r="A74" s="160" t="s">
        <v>195</v>
      </c>
      <c r="B74" s="71">
        <v>910</v>
      </c>
      <c r="C74" s="66" t="s">
        <v>17</v>
      </c>
      <c r="D74" s="66" t="s">
        <v>29</v>
      </c>
      <c r="E74" s="66" t="s">
        <v>194</v>
      </c>
      <c r="F74" s="66" t="s">
        <v>34</v>
      </c>
      <c r="G74" s="66" t="s">
        <v>16</v>
      </c>
      <c r="H74" s="66" t="s">
        <v>54</v>
      </c>
      <c r="I74" s="4"/>
      <c r="J74" s="33">
        <f>J75</f>
        <v>14.8</v>
      </c>
      <c r="K74" s="33">
        <f t="shared" si="18"/>
        <v>0</v>
      </c>
      <c r="L74" s="119">
        <f t="shared" si="3"/>
        <v>0</v>
      </c>
    </row>
    <row r="75" spans="1:15" ht="31.5" x14ac:dyDescent="0.25">
      <c r="A75" s="72" t="s">
        <v>96</v>
      </c>
      <c r="B75" s="71">
        <v>910</v>
      </c>
      <c r="C75" s="66" t="s">
        <v>17</v>
      </c>
      <c r="D75" s="66" t="s">
        <v>29</v>
      </c>
      <c r="E75" s="66" t="s">
        <v>194</v>
      </c>
      <c r="F75" s="66" t="s">
        <v>34</v>
      </c>
      <c r="G75" s="66" t="s">
        <v>16</v>
      </c>
      <c r="H75" s="66" t="s">
        <v>54</v>
      </c>
      <c r="I75" s="4" t="s">
        <v>98</v>
      </c>
      <c r="J75" s="33">
        <f>J76</f>
        <v>14.8</v>
      </c>
      <c r="K75" s="33">
        <f t="shared" si="18"/>
        <v>0</v>
      </c>
      <c r="L75" s="119">
        <f t="shared" si="3"/>
        <v>0</v>
      </c>
    </row>
    <row r="76" spans="1:15" ht="31.5" x14ac:dyDescent="0.25">
      <c r="A76" s="72" t="s">
        <v>97</v>
      </c>
      <c r="B76" s="71">
        <v>910</v>
      </c>
      <c r="C76" s="66" t="s">
        <v>17</v>
      </c>
      <c r="D76" s="66" t="s">
        <v>29</v>
      </c>
      <c r="E76" s="66" t="s">
        <v>194</v>
      </c>
      <c r="F76" s="66" t="s">
        <v>34</v>
      </c>
      <c r="G76" s="66" t="s">
        <v>16</v>
      </c>
      <c r="H76" s="66" t="s">
        <v>54</v>
      </c>
      <c r="I76" s="4" t="s">
        <v>99</v>
      </c>
      <c r="J76" s="33">
        <v>14.8</v>
      </c>
      <c r="K76" s="33">
        <v>0</v>
      </c>
      <c r="L76" s="119">
        <f t="shared" si="3"/>
        <v>0</v>
      </c>
    </row>
    <row r="77" spans="1:15" ht="36" customHeight="1" x14ac:dyDescent="0.25">
      <c r="A77" s="125" t="s">
        <v>152</v>
      </c>
      <c r="B77" s="71">
        <v>910</v>
      </c>
      <c r="C77" s="66" t="s">
        <v>17</v>
      </c>
      <c r="D77" s="66" t="s">
        <v>29</v>
      </c>
      <c r="E77" s="66" t="s">
        <v>47</v>
      </c>
      <c r="F77" s="66"/>
      <c r="G77" s="66"/>
      <c r="H77" s="66"/>
      <c r="I77" s="4"/>
      <c r="J77" s="33">
        <f>J78</f>
        <v>45.835999999999999</v>
      </c>
      <c r="K77" s="33">
        <f t="shared" ref="K77:K80" si="19">K78</f>
        <v>22.785</v>
      </c>
      <c r="L77" s="119">
        <f t="shared" si="3"/>
        <v>49.709835064141721</v>
      </c>
    </row>
    <row r="78" spans="1:15" ht="47.25" x14ac:dyDescent="0.25">
      <c r="A78" s="126" t="s">
        <v>153</v>
      </c>
      <c r="B78" s="71">
        <v>910</v>
      </c>
      <c r="C78" s="66" t="s">
        <v>17</v>
      </c>
      <c r="D78" s="66" t="s">
        <v>29</v>
      </c>
      <c r="E78" s="66" t="s">
        <v>47</v>
      </c>
      <c r="F78" s="66" t="s">
        <v>23</v>
      </c>
      <c r="G78" s="66"/>
      <c r="H78" s="66"/>
      <c r="I78" s="4"/>
      <c r="J78" s="33">
        <f>J79</f>
        <v>45.835999999999999</v>
      </c>
      <c r="K78" s="33">
        <f t="shared" si="19"/>
        <v>22.785</v>
      </c>
      <c r="L78" s="119">
        <f t="shared" si="3"/>
        <v>49.709835064141721</v>
      </c>
    </row>
    <row r="79" spans="1:15" ht="31.5" x14ac:dyDescent="0.25">
      <c r="A79" s="126" t="s">
        <v>197</v>
      </c>
      <c r="B79" s="71">
        <v>910</v>
      </c>
      <c r="C79" s="66" t="s">
        <v>17</v>
      </c>
      <c r="D79" s="66" t="s">
        <v>29</v>
      </c>
      <c r="E79" s="66" t="s">
        <v>47</v>
      </c>
      <c r="F79" s="66" t="s">
        <v>23</v>
      </c>
      <c r="G79" s="66" t="s">
        <v>36</v>
      </c>
      <c r="H79" s="66" t="s">
        <v>198</v>
      </c>
      <c r="I79" s="4"/>
      <c r="J79" s="33">
        <f>J80</f>
        <v>45.835999999999999</v>
      </c>
      <c r="K79" s="33">
        <f t="shared" si="19"/>
        <v>22.785</v>
      </c>
      <c r="L79" s="119">
        <f t="shared" si="3"/>
        <v>49.709835064141721</v>
      </c>
    </row>
    <row r="80" spans="1:15" ht="21.75" customHeight="1" x14ac:dyDescent="0.25">
      <c r="A80" s="72" t="s">
        <v>96</v>
      </c>
      <c r="B80" s="71">
        <v>910</v>
      </c>
      <c r="C80" s="66" t="s">
        <v>17</v>
      </c>
      <c r="D80" s="66" t="s">
        <v>29</v>
      </c>
      <c r="E80" s="66" t="s">
        <v>47</v>
      </c>
      <c r="F80" s="66" t="s">
        <v>23</v>
      </c>
      <c r="G80" s="66" t="s">
        <v>36</v>
      </c>
      <c r="H80" s="66" t="s">
        <v>198</v>
      </c>
      <c r="I80" s="4" t="s">
        <v>98</v>
      </c>
      <c r="J80" s="33">
        <f>J81</f>
        <v>45.835999999999999</v>
      </c>
      <c r="K80" s="33">
        <f t="shared" si="19"/>
        <v>22.785</v>
      </c>
      <c r="L80" s="119">
        <f t="shared" ref="L80:L111" si="20">K80/J80*100</f>
        <v>49.709835064141721</v>
      </c>
    </row>
    <row r="81" spans="1:12" ht="31.5" x14ac:dyDescent="0.25">
      <c r="A81" s="72" t="s">
        <v>97</v>
      </c>
      <c r="B81" s="71">
        <v>910</v>
      </c>
      <c r="C81" s="66" t="s">
        <v>17</v>
      </c>
      <c r="D81" s="66" t="s">
        <v>29</v>
      </c>
      <c r="E81" s="66" t="s">
        <v>47</v>
      </c>
      <c r="F81" s="66" t="s">
        <v>23</v>
      </c>
      <c r="G81" s="66" t="s">
        <v>36</v>
      </c>
      <c r="H81" s="66" t="s">
        <v>198</v>
      </c>
      <c r="I81" s="4" t="s">
        <v>99</v>
      </c>
      <c r="J81" s="33">
        <f>25.986+19.85</f>
        <v>45.835999999999999</v>
      </c>
      <c r="K81" s="33">
        <v>22.785</v>
      </c>
      <c r="L81" s="119">
        <f t="shared" si="20"/>
        <v>49.709835064141721</v>
      </c>
    </row>
    <row r="82" spans="1:12" x14ac:dyDescent="0.25">
      <c r="A82" s="120" t="s">
        <v>20</v>
      </c>
      <c r="B82" s="71">
        <v>910</v>
      </c>
      <c r="C82" s="78" t="s">
        <v>19</v>
      </c>
      <c r="D82" s="78"/>
      <c r="E82" s="78"/>
      <c r="F82" s="78"/>
      <c r="G82" s="78"/>
      <c r="H82" s="34"/>
      <c r="I82" s="34"/>
      <c r="J82" s="114">
        <f>J89+J83</f>
        <v>249.375</v>
      </c>
      <c r="K82" s="114">
        <f>K89+K83</f>
        <v>80.794000000000011</v>
      </c>
      <c r="L82" s="118">
        <f t="shared" si="20"/>
        <v>32.398596491228076</v>
      </c>
    </row>
    <row r="83" spans="1:12" x14ac:dyDescent="0.25">
      <c r="A83" s="120" t="s">
        <v>55</v>
      </c>
      <c r="B83" s="71">
        <v>910</v>
      </c>
      <c r="C83" s="78" t="s">
        <v>19</v>
      </c>
      <c r="D83" s="78" t="s">
        <v>27</v>
      </c>
      <c r="E83" s="78"/>
      <c r="F83" s="78"/>
      <c r="G83" s="78"/>
      <c r="H83" s="113"/>
      <c r="I83" s="113"/>
      <c r="J83" s="114">
        <f>J84</f>
        <v>30</v>
      </c>
      <c r="K83" s="114">
        <f t="shared" ref="K83:K87" si="21">K84</f>
        <v>0</v>
      </c>
      <c r="L83" s="118">
        <f t="shared" si="20"/>
        <v>0</v>
      </c>
    </row>
    <row r="84" spans="1:12" ht="31.5" x14ac:dyDescent="0.25">
      <c r="A84" s="125" t="s">
        <v>152</v>
      </c>
      <c r="B84" s="71">
        <v>910</v>
      </c>
      <c r="C84" s="4" t="s">
        <v>19</v>
      </c>
      <c r="D84" s="4" t="s">
        <v>27</v>
      </c>
      <c r="E84" s="4" t="s">
        <v>47</v>
      </c>
      <c r="F84" s="4"/>
      <c r="G84" s="4"/>
      <c r="H84" s="34"/>
      <c r="I84" s="34"/>
      <c r="J84" s="35">
        <f>J85</f>
        <v>30</v>
      </c>
      <c r="K84" s="35">
        <f t="shared" si="21"/>
        <v>0</v>
      </c>
      <c r="L84" s="119">
        <f t="shared" si="20"/>
        <v>0</v>
      </c>
    </row>
    <row r="85" spans="1:12" ht="47.25" x14ac:dyDescent="0.25">
      <c r="A85" s="126" t="s">
        <v>153</v>
      </c>
      <c r="B85" s="71">
        <v>910</v>
      </c>
      <c r="C85" s="4" t="s">
        <v>19</v>
      </c>
      <c r="D85" s="4" t="s">
        <v>27</v>
      </c>
      <c r="E85" s="4" t="s">
        <v>47</v>
      </c>
      <c r="F85" s="4" t="s">
        <v>23</v>
      </c>
      <c r="G85" s="4"/>
      <c r="H85" s="34"/>
      <c r="I85" s="34"/>
      <c r="J85" s="35">
        <f>J86</f>
        <v>30</v>
      </c>
      <c r="K85" s="35">
        <f t="shared" si="21"/>
        <v>0</v>
      </c>
      <c r="L85" s="119">
        <f t="shared" si="20"/>
        <v>0</v>
      </c>
    </row>
    <row r="86" spans="1:12" ht="63" x14ac:dyDescent="0.25">
      <c r="A86" s="96" t="s">
        <v>188</v>
      </c>
      <c r="B86" s="71">
        <v>910</v>
      </c>
      <c r="C86" s="4" t="s">
        <v>19</v>
      </c>
      <c r="D86" s="4" t="s">
        <v>27</v>
      </c>
      <c r="E86" s="4">
        <v>89</v>
      </c>
      <c r="F86" s="4">
        <v>1</v>
      </c>
      <c r="G86" s="4" t="s">
        <v>36</v>
      </c>
      <c r="H86" s="4" t="s">
        <v>189</v>
      </c>
      <c r="I86" s="65"/>
      <c r="J86" s="35">
        <f>J87</f>
        <v>30</v>
      </c>
      <c r="K86" s="35">
        <f t="shared" si="21"/>
        <v>0</v>
      </c>
      <c r="L86" s="119">
        <f t="shared" si="20"/>
        <v>0</v>
      </c>
    </row>
    <row r="87" spans="1:12" ht="31.5" x14ac:dyDescent="0.25">
      <c r="A87" s="72" t="s">
        <v>96</v>
      </c>
      <c r="B87" s="71">
        <v>910</v>
      </c>
      <c r="C87" s="4" t="s">
        <v>19</v>
      </c>
      <c r="D87" s="4" t="s">
        <v>27</v>
      </c>
      <c r="E87" s="4">
        <v>89</v>
      </c>
      <c r="F87" s="4">
        <v>1</v>
      </c>
      <c r="G87" s="4" t="s">
        <v>36</v>
      </c>
      <c r="H87" s="4" t="s">
        <v>189</v>
      </c>
      <c r="I87" s="65" t="s">
        <v>98</v>
      </c>
      <c r="J87" s="35">
        <f>J88</f>
        <v>30</v>
      </c>
      <c r="K87" s="35">
        <f t="shared" si="21"/>
        <v>0</v>
      </c>
      <c r="L87" s="119">
        <f t="shared" si="20"/>
        <v>0</v>
      </c>
    </row>
    <row r="88" spans="1:12" ht="31.5" x14ac:dyDescent="0.25">
      <c r="A88" s="72" t="s">
        <v>97</v>
      </c>
      <c r="B88" s="71">
        <v>910</v>
      </c>
      <c r="C88" s="4" t="s">
        <v>19</v>
      </c>
      <c r="D88" s="4" t="s">
        <v>27</v>
      </c>
      <c r="E88" s="4">
        <v>89</v>
      </c>
      <c r="F88" s="4">
        <v>1</v>
      </c>
      <c r="G88" s="4" t="s">
        <v>36</v>
      </c>
      <c r="H88" s="4" t="s">
        <v>189</v>
      </c>
      <c r="I88" s="65" t="s">
        <v>99</v>
      </c>
      <c r="J88" s="35">
        <v>30</v>
      </c>
      <c r="K88" s="35">
        <v>0</v>
      </c>
      <c r="L88" s="119">
        <f t="shared" si="20"/>
        <v>0</v>
      </c>
    </row>
    <row r="89" spans="1:12" x14ac:dyDescent="0.25">
      <c r="A89" s="120" t="s">
        <v>56</v>
      </c>
      <c r="B89" s="71">
        <v>910</v>
      </c>
      <c r="C89" s="78" t="s">
        <v>19</v>
      </c>
      <c r="D89" s="78" t="s">
        <v>28</v>
      </c>
      <c r="E89" s="78"/>
      <c r="F89" s="78"/>
      <c r="G89" s="123"/>
      <c r="H89" s="113"/>
      <c r="I89" s="113"/>
      <c r="J89" s="114">
        <f>J90</f>
        <v>219.375</v>
      </c>
      <c r="K89" s="114">
        <f t="shared" ref="K89" si="22">K90</f>
        <v>80.794000000000011</v>
      </c>
      <c r="L89" s="118">
        <f t="shared" si="20"/>
        <v>36.829173789173794</v>
      </c>
    </row>
    <row r="90" spans="1:12" ht="31.5" x14ac:dyDescent="0.25">
      <c r="A90" s="125" t="s">
        <v>152</v>
      </c>
      <c r="B90" s="71">
        <v>910</v>
      </c>
      <c r="C90" s="4" t="s">
        <v>19</v>
      </c>
      <c r="D90" s="4" t="s">
        <v>28</v>
      </c>
      <c r="E90" s="4" t="s">
        <v>47</v>
      </c>
      <c r="F90" s="4"/>
      <c r="G90" s="123"/>
      <c r="H90" s="34"/>
      <c r="I90" s="34"/>
      <c r="J90" s="35">
        <f>J92+J95</f>
        <v>219.375</v>
      </c>
      <c r="K90" s="35">
        <f>K92+K95</f>
        <v>80.794000000000011</v>
      </c>
      <c r="L90" s="119">
        <f t="shared" si="20"/>
        <v>36.829173789173794</v>
      </c>
    </row>
    <row r="91" spans="1:12" ht="47.25" x14ac:dyDescent="0.25">
      <c r="A91" s="126" t="s">
        <v>153</v>
      </c>
      <c r="B91" s="71">
        <v>910</v>
      </c>
      <c r="C91" s="4" t="s">
        <v>19</v>
      </c>
      <c r="D91" s="4" t="s">
        <v>28</v>
      </c>
      <c r="E91" s="4" t="s">
        <v>47</v>
      </c>
      <c r="F91" s="97">
        <v>1</v>
      </c>
      <c r="G91" s="123"/>
      <c r="H91" s="34"/>
      <c r="I91" s="34"/>
      <c r="J91" s="35">
        <f>J92+J95</f>
        <v>219.375</v>
      </c>
      <c r="K91" s="35">
        <f>K92+K95</f>
        <v>80.794000000000011</v>
      </c>
      <c r="L91" s="119">
        <f t="shared" si="20"/>
        <v>36.829173789173794</v>
      </c>
    </row>
    <row r="92" spans="1:12" x14ac:dyDescent="0.25">
      <c r="A92" s="72" t="s">
        <v>57</v>
      </c>
      <c r="B92" s="71">
        <v>910</v>
      </c>
      <c r="C92" s="4" t="s">
        <v>19</v>
      </c>
      <c r="D92" s="4" t="s">
        <v>28</v>
      </c>
      <c r="E92" s="4" t="s">
        <v>47</v>
      </c>
      <c r="F92" s="97">
        <v>1</v>
      </c>
      <c r="G92" s="66" t="s">
        <v>36</v>
      </c>
      <c r="H92" s="97">
        <v>43010</v>
      </c>
      <c r="I92" s="34"/>
      <c r="J92" s="35">
        <f>J93</f>
        <v>178</v>
      </c>
      <c r="K92" s="35">
        <f t="shared" ref="K92" si="23">K93</f>
        <v>64.034000000000006</v>
      </c>
      <c r="L92" s="119">
        <f t="shared" si="20"/>
        <v>35.974157303370788</v>
      </c>
    </row>
    <row r="93" spans="1:12" ht="17.25" customHeight="1" x14ac:dyDescent="0.25">
      <c r="A93" s="72" t="s">
        <v>96</v>
      </c>
      <c r="B93" s="71">
        <v>910</v>
      </c>
      <c r="C93" s="4" t="s">
        <v>19</v>
      </c>
      <c r="D93" s="4" t="s">
        <v>28</v>
      </c>
      <c r="E93" s="4" t="s">
        <v>47</v>
      </c>
      <c r="F93" s="97">
        <v>1</v>
      </c>
      <c r="G93" s="66" t="s">
        <v>36</v>
      </c>
      <c r="H93" s="97">
        <v>43010</v>
      </c>
      <c r="I93" s="97">
        <v>200</v>
      </c>
      <c r="J93" s="35">
        <f>J94</f>
        <v>178</v>
      </c>
      <c r="K93" s="35">
        <f>K94</f>
        <v>64.034000000000006</v>
      </c>
      <c r="L93" s="119">
        <f t="shared" si="20"/>
        <v>35.974157303370788</v>
      </c>
    </row>
    <row r="94" spans="1:12" ht="31.5" x14ac:dyDescent="0.25">
      <c r="A94" s="72" t="s">
        <v>97</v>
      </c>
      <c r="B94" s="71">
        <v>910</v>
      </c>
      <c r="C94" s="4" t="s">
        <v>19</v>
      </c>
      <c r="D94" s="4" t="s">
        <v>28</v>
      </c>
      <c r="E94" s="4" t="s">
        <v>47</v>
      </c>
      <c r="F94" s="97">
        <v>1</v>
      </c>
      <c r="G94" s="66" t="s">
        <v>36</v>
      </c>
      <c r="H94" s="97">
        <v>43010</v>
      </c>
      <c r="I94" s="97">
        <v>240</v>
      </c>
      <c r="J94" s="35">
        <f>78+100</f>
        <v>178</v>
      </c>
      <c r="K94" s="35">
        <v>64.034000000000006</v>
      </c>
      <c r="L94" s="119">
        <f t="shared" si="20"/>
        <v>35.974157303370788</v>
      </c>
    </row>
    <row r="95" spans="1:12" ht="19.5" customHeight="1" x14ac:dyDescent="0.25">
      <c r="A95" s="72" t="s">
        <v>130</v>
      </c>
      <c r="B95" s="71">
        <v>910</v>
      </c>
      <c r="C95" s="4" t="s">
        <v>19</v>
      </c>
      <c r="D95" s="4" t="s">
        <v>28</v>
      </c>
      <c r="E95" s="4" t="s">
        <v>47</v>
      </c>
      <c r="F95" s="97">
        <v>1</v>
      </c>
      <c r="G95" s="66" t="s">
        <v>36</v>
      </c>
      <c r="H95" s="97">
        <v>43040</v>
      </c>
      <c r="I95" s="34"/>
      <c r="J95" s="35">
        <f>J96</f>
        <v>41.375000000000007</v>
      </c>
      <c r="K95" s="35">
        <f t="shared" ref="K95:K96" si="24">K96</f>
        <v>16.760000000000002</v>
      </c>
      <c r="L95" s="119">
        <f t="shared" si="20"/>
        <v>40.507552870090628</v>
      </c>
    </row>
    <row r="96" spans="1:12" ht="16.5" customHeight="1" x14ac:dyDescent="0.25">
      <c r="A96" s="72" t="s">
        <v>96</v>
      </c>
      <c r="B96" s="71">
        <v>910</v>
      </c>
      <c r="C96" s="4" t="s">
        <v>19</v>
      </c>
      <c r="D96" s="4" t="s">
        <v>28</v>
      </c>
      <c r="E96" s="4" t="s">
        <v>47</v>
      </c>
      <c r="F96" s="97">
        <v>1</v>
      </c>
      <c r="G96" s="66" t="s">
        <v>36</v>
      </c>
      <c r="H96" s="97">
        <v>43040</v>
      </c>
      <c r="I96" s="97">
        <v>200</v>
      </c>
      <c r="J96" s="35">
        <f>J97</f>
        <v>41.375000000000007</v>
      </c>
      <c r="K96" s="35">
        <f t="shared" si="24"/>
        <v>16.760000000000002</v>
      </c>
      <c r="L96" s="119">
        <f t="shared" si="20"/>
        <v>40.507552870090628</v>
      </c>
    </row>
    <row r="97" spans="1:12" ht="38.25" customHeight="1" x14ac:dyDescent="0.25">
      <c r="A97" s="72" t="s">
        <v>97</v>
      </c>
      <c r="B97" s="71">
        <v>910</v>
      </c>
      <c r="C97" s="4" t="s">
        <v>19</v>
      </c>
      <c r="D97" s="4" t="s">
        <v>28</v>
      </c>
      <c r="E97" s="4" t="s">
        <v>47</v>
      </c>
      <c r="F97" s="97">
        <v>1</v>
      </c>
      <c r="G97" s="66" t="s">
        <v>36</v>
      </c>
      <c r="H97" s="97">
        <v>43040</v>
      </c>
      <c r="I97" s="97">
        <v>240</v>
      </c>
      <c r="J97" s="35">
        <f>93.9-30-20-2.525</f>
        <v>41.375000000000007</v>
      </c>
      <c r="K97" s="35">
        <v>16.760000000000002</v>
      </c>
      <c r="L97" s="119">
        <f t="shared" si="20"/>
        <v>40.507552870090628</v>
      </c>
    </row>
    <row r="98" spans="1:12" x14ac:dyDescent="0.25">
      <c r="A98" s="120" t="s">
        <v>58</v>
      </c>
      <c r="B98" s="71">
        <v>910</v>
      </c>
      <c r="C98" s="78" t="s">
        <v>30</v>
      </c>
      <c r="D98" s="78"/>
      <c r="E98" s="79"/>
      <c r="F98" s="78"/>
      <c r="G98" s="78"/>
      <c r="H98" s="78"/>
      <c r="I98" s="129"/>
      <c r="J98" s="118">
        <f t="shared" ref="J98:K103" si="25">J99</f>
        <v>90.668999999999997</v>
      </c>
      <c r="K98" s="118">
        <f t="shared" si="25"/>
        <v>90.668000000000006</v>
      </c>
      <c r="L98" s="118">
        <f t="shared" si="20"/>
        <v>99.998897087207325</v>
      </c>
    </row>
    <row r="99" spans="1:12" x14ac:dyDescent="0.25">
      <c r="A99" s="134" t="s">
        <v>26</v>
      </c>
      <c r="B99" s="71">
        <v>910</v>
      </c>
      <c r="C99" s="78" t="s">
        <v>30</v>
      </c>
      <c r="D99" s="78" t="s">
        <v>16</v>
      </c>
      <c r="E99" s="129"/>
      <c r="F99" s="78"/>
      <c r="G99" s="78"/>
      <c r="H99" s="78"/>
      <c r="I99" s="129"/>
      <c r="J99" s="118">
        <f t="shared" si="25"/>
        <v>90.668999999999997</v>
      </c>
      <c r="K99" s="118">
        <f t="shared" si="25"/>
        <v>90.668000000000006</v>
      </c>
      <c r="L99" s="118">
        <f t="shared" si="20"/>
        <v>99.998897087207325</v>
      </c>
    </row>
    <row r="100" spans="1:12" ht="31.5" x14ac:dyDescent="0.25">
      <c r="A100" s="125" t="s">
        <v>152</v>
      </c>
      <c r="B100" s="71">
        <v>910</v>
      </c>
      <c r="C100" s="4" t="s">
        <v>30</v>
      </c>
      <c r="D100" s="4" t="s">
        <v>16</v>
      </c>
      <c r="E100" s="4">
        <v>89</v>
      </c>
      <c r="F100" s="4"/>
      <c r="G100" s="4"/>
      <c r="H100" s="4"/>
      <c r="I100" s="65"/>
      <c r="J100" s="119">
        <f t="shared" si="25"/>
        <v>90.668999999999997</v>
      </c>
      <c r="K100" s="119">
        <f t="shared" si="25"/>
        <v>90.668000000000006</v>
      </c>
      <c r="L100" s="119">
        <f t="shared" si="20"/>
        <v>99.998897087207325</v>
      </c>
    </row>
    <row r="101" spans="1:12" ht="47.25" x14ac:dyDescent="0.25">
      <c r="A101" s="126" t="s">
        <v>153</v>
      </c>
      <c r="B101" s="71">
        <v>910</v>
      </c>
      <c r="C101" s="4" t="s">
        <v>30</v>
      </c>
      <c r="D101" s="4" t="s">
        <v>16</v>
      </c>
      <c r="E101" s="4">
        <v>89</v>
      </c>
      <c r="F101" s="4">
        <v>1</v>
      </c>
      <c r="G101" s="4"/>
      <c r="H101" s="4"/>
      <c r="I101" s="65"/>
      <c r="J101" s="119">
        <f t="shared" si="25"/>
        <v>90.668999999999997</v>
      </c>
      <c r="K101" s="119">
        <f t="shared" si="25"/>
        <v>90.668000000000006</v>
      </c>
      <c r="L101" s="119">
        <f t="shared" si="20"/>
        <v>99.998897087207325</v>
      </c>
    </row>
    <row r="102" spans="1:12" x14ac:dyDescent="0.25">
      <c r="A102" s="73" t="s">
        <v>91</v>
      </c>
      <c r="B102" s="71">
        <v>910</v>
      </c>
      <c r="C102" s="135" t="s">
        <v>30</v>
      </c>
      <c r="D102" s="135" t="s">
        <v>16</v>
      </c>
      <c r="E102" s="102">
        <v>89</v>
      </c>
      <c r="F102" s="66">
        <v>1</v>
      </c>
      <c r="G102" s="66" t="s">
        <v>36</v>
      </c>
      <c r="H102" s="66" t="s">
        <v>60</v>
      </c>
      <c r="I102" s="102"/>
      <c r="J102" s="119">
        <f t="shared" si="25"/>
        <v>90.668999999999997</v>
      </c>
      <c r="K102" s="119">
        <f t="shared" si="25"/>
        <v>90.668000000000006</v>
      </c>
      <c r="L102" s="119">
        <f t="shared" si="20"/>
        <v>99.998897087207325</v>
      </c>
    </row>
    <row r="103" spans="1:12" x14ac:dyDescent="0.25">
      <c r="A103" s="73" t="s">
        <v>92</v>
      </c>
      <c r="B103" s="71">
        <v>910</v>
      </c>
      <c r="C103" s="135" t="s">
        <v>30</v>
      </c>
      <c r="D103" s="135" t="s">
        <v>16</v>
      </c>
      <c r="E103" s="102">
        <v>89</v>
      </c>
      <c r="F103" s="66">
        <v>1</v>
      </c>
      <c r="G103" s="66" t="s">
        <v>36</v>
      </c>
      <c r="H103" s="66" t="s">
        <v>60</v>
      </c>
      <c r="I103" s="102" t="s">
        <v>94</v>
      </c>
      <c r="J103" s="119">
        <f t="shared" si="25"/>
        <v>90.668999999999997</v>
      </c>
      <c r="K103" s="119">
        <f t="shared" si="25"/>
        <v>90.668000000000006</v>
      </c>
      <c r="L103" s="119">
        <f t="shared" si="20"/>
        <v>99.998897087207325</v>
      </c>
    </row>
    <row r="104" spans="1:12" x14ac:dyDescent="0.25">
      <c r="A104" s="73" t="s">
        <v>93</v>
      </c>
      <c r="B104" s="71">
        <v>910</v>
      </c>
      <c r="C104" s="135" t="s">
        <v>30</v>
      </c>
      <c r="D104" s="135" t="s">
        <v>16</v>
      </c>
      <c r="E104" s="102">
        <v>89</v>
      </c>
      <c r="F104" s="66">
        <v>1</v>
      </c>
      <c r="G104" s="66" t="s">
        <v>36</v>
      </c>
      <c r="H104" s="66" t="s">
        <v>60</v>
      </c>
      <c r="I104" s="102" t="s">
        <v>95</v>
      </c>
      <c r="J104" s="119">
        <f>85.8+4.869</f>
        <v>90.668999999999997</v>
      </c>
      <c r="K104" s="119">
        <v>90.668000000000006</v>
      </c>
      <c r="L104" s="119">
        <f t="shared" si="20"/>
        <v>99.998897087207325</v>
      </c>
    </row>
    <row r="105" spans="1:12" x14ac:dyDescent="0.25">
      <c r="A105" s="117" t="s">
        <v>18</v>
      </c>
      <c r="B105" s="71">
        <v>910</v>
      </c>
      <c r="C105" s="136" t="s">
        <v>31</v>
      </c>
      <c r="D105" s="136"/>
      <c r="E105" s="127"/>
      <c r="F105" s="94"/>
      <c r="G105" s="94"/>
      <c r="H105" s="94"/>
      <c r="I105" s="127"/>
      <c r="J105" s="118">
        <f t="shared" ref="J105:K110" si="26">J106</f>
        <v>38.265999999999998</v>
      </c>
      <c r="K105" s="118">
        <f t="shared" si="26"/>
        <v>38.265999999999998</v>
      </c>
      <c r="L105" s="118">
        <f t="shared" si="20"/>
        <v>100</v>
      </c>
    </row>
    <row r="106" spans="1:12" x14ac:dyDescent="0.25">
      <c r="A106" s="117" t="s">
        <v>61</v>
      </c>
      <c r="B106" s="71">
        <v>910</v>
      </c>
      <c r="C106" s="94">
        <v>13</v>
      </c>
      <c r="D106" s="94" t="s">
        <v>16</v>
      </c>
      <c r="E106" s="124"/>
      <c r="F106" s="94"/>
      <c r="G106" s="94"/>
      <c r="H106" s="94"/>
      <c r="I106" s="127"/>
      <c r="J106" s="118">
        <f t="shared" si="26"/>
        <v>38.265999999999998</v>
      </c>
      <c r="K106" s="118">
        <f t="shared" si="26"/>
        <v>38.265999999999998</v>
      </c>
      <c r="L106" s="118">
        <f t="shared" si="20"/>
        <v>100</v>
      </c>
    </row>
    <row r="107" spans="1:12" ht="31.5" x14ac:dyDescent="0.25">
      <c r="A107" s="125" t="s">
        <v>152</v>
      </c>
      <c r="B107" s="71">
        <v>910</v>
      </c>
      <c r="C107" s="66" t="s">
        <v>31</v>
      </c>
      <c r="D107" s="66" t="s">
        <v>16</v>
      </c>
      <c r="E107" s="4">
        <v>89</v>
      </c>
      <c r="F107" s="4"/>
      <c r="G107" s="66"/>
      <c r="H107" s="66"/>
      <c r="I107" s="102"/>
      <c r="J107" s="119">
        <f t="shared" si="26"/>
        <v>38.265999999999998</v>
      </c>
      <c r="K107" s="119">
        <f t="shared" si="26"/>
        <v>38.265999999999998</v>
      </c>
      <c r="L107" s="119">
        <f t="shared" si="20"/>
        <v>100</v>
      </c>
    </row>
    <row r="108" spans="1:12" ht="47.25" x14ac:dyDescent="0.25">
      <c r="A108" s="126" t="s">
        <v>153</v>
      </c>
      <c r="B108" s="71">
        <v>910</v>
      </c>
      <c r="C108" s="66" t="s">
        <v>31</v>
      </c>
      <c r="D108" s="66" t="s">
        <v>16</v>
      </c>
      <c r="E108" s="4">
        <v>89</v>
      </c>
      <c r="F108" s="4">
        <v>1</v>
      </c>
      <c r="G108" s="66"/>
      <c r="H108" s="66"/>
      <c r="I108" s="102"/>
      <c r="J108" s="119">
        <f t="shared" si="26"/>
        <v>38.265999999999998</v>
      </c>
      <c r="K108" s="119">
        <f t="shared" si="26"/>
        <v>38.265999999999998</v>
      </c>
      <c r="L108" s="119">
        <f t="shared" si="20"/>
        <v>100</v>
      </c>
    </row>
    <row r="109" spans="1:12" x14ac:dyDescent="0.25">
      <c r="A109" s="72" t="s">
        <v>62</v>
      </c>
      <c r="B109" s="71">
        <v>910</v>
      </c>
      <c r="C109" s="66">
        <v>13</v>
      </c>
      <c r="D109" s="66" t="s">
        <v>16</v>
      </c>
      <c r="E109" s="74">
        <v>89</v>
      </c>
      <c r="F109" s="66">
        <v>1</v>
      </c>
      <c r="G109" s="66" t="s">
        <v>36</v>
      </c>
      <c r="H109" s="66">
        <v>41240</v>
      </c>
      <c r="I109" s="102"/>
      <c r="J109" s="137">
        <f t="shared" si="26"/>
        <v>38.265999999999998</v>
      </c>
      <c r="K109" s="137">
        <f t="shared" si="26"/>
        <v>38.265999999999998</v>
      </c>
      <c r="L109" s="119">
        <f t="shared" si="20"/>
        <v>100</v>
      </c>
    </row>
    <row r="110" spans="1:12" x14ac:dyDescent="0.25">
      <c r="A110" s="72" t="s">
        <v>89</v>
      </c>
      <c r="B110" s="71">
        <v>910</v>
      </c>
      <c r="C110" s="66">
        <v>13</v>
      </c>
      <c r="D110" s="66" t="s">
        <v>16</v>
      </c>
      <c r="E110" s="74">
        <v>89</v>
      </c>
      <c r="F110" s="66">
        <v>1</v>
      </c>
      <c r="G110" s="66" t="s">
        <v>36</v>
      </c>
      <c r="H110" s="66" t="s">
        <v>66</v>
      </c>
      <c r="I110" s="102" t="s">
        <v>90</v>
      </c>
      <c r="J110" s="137">
        <f t="shared" si="26"/>
        <v>38.265999999999998</v>
      </c>
      <c r="K110" s="137">
        <f t="shared" si="26"/>
        <v>38.265999999999998</v>
      </c>
      <c r="L110" s="119">
        <f t="shared" si="20"/>
        <v>100</v>
      </c>
    </row>
    <row r="111" spans="1:12" x14ac:dyDescent="0.25">
      <c r="A111" s="70" t="s">
        <v>63</v>
      </c>
      <c r="B111" s="71">
        <v>910</v>
      </c>
      <c r="C111" s="66">
        <v>13</v>
      </c>
      <c r="D111" s="66" t="s">
        <v>16</v>
      </c>
      <c r="E111" s="74">
        <v>89</v>
      </c>
      <c r="F111" s="66">
        <v>1</v>
      </c>
      <c r="G111" s="66" t="s">
        <v>36</v>
      </c>
      <c r="H111" s="66">
        <v>41240</v>
      </c>
      <c r="I111" s="102">
        <v>730</v>
      </c>
      <c r="J111" s="137">
        <f>1+37.266</f>
        <v>38.265999999999998</v>
      </c>
      <c r="K111" s="137">
        <v>38.265999999999998</v>
      </c>
      <c r="L111" s="119">
        <f t="shared" si="20"/>
        <v>100</v>
      </c>
    </row>
  </sheetData>
  <autoFilter ref="A6:L111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90:G91 F89:G89 F90">
    <cfRule type="expression" dxfId="70" priority="87" stopIfTrue="1">
      <formula>$C40=""</formula>
    </cfRule>
    <cfRule type="expression" dxfId="69" priority="88" stopIfTrue="1">
      <formula>$D40&lt;&gt;""</formula>
    </cfRule>
  </conditionalFormatting>
  <conditionalFormatting sqref="A40">
    <cfRule type="expression" dxfId="68" priority="84" stopIfTrue="1">
      <formula>$F40=""</formula>
    </cfRule>
    <cfRule type="expression" dxfId="67" priority="85" stopIfTrue="1">
      <formula>#REF!&lt;&gt;""</formula>
    </cfRule>
    <cfRule type="expression" dxfId="66" priority="86" stopIfTrue="1">
      <formula>AND($G40="",$F40&lt;&gt;"")</formula>
    </cfRule>
  </conditionalFormatting>
  <conditionalFormatting sqref="F40">
    <cfRule type="expression" dxfId="65" priority="82" stopIfTrue="1">
      <formula>$C40=""</formula>
    </cfRule>
    <cfRule type="expression" dxfId="64" priority="83" stopIfTrue="1">
      <formula>$D40&lt;&gt;""</formula>
    </cfRule>
  </conditionalFormatting>
  <conditionalFormatting sqref="A92 A95">
    <cfRule type="expression" dxfId="63" priority="64" stopIfTrue="1">
      <formula>$F92=""</formula>
    </cfRule>
    <cfRule type="expression" dxfId="62" priority="66" stopIfTrue="1">
      <formula>AND($G92="",$F92&lt;&gt;"")</formula>
    </cfRule>
  </conditionalFormatting>
  <conditionalFormatting sqref="A95">
    <cfRule type="expression" dxfId="61" priority="48" stopIfTrue="1">
      <formula>$F95=""</formula>
    </cfRule>
    <cfRule type="expression" dxfId="60" priority="50" stopIfTrue="1">
      <formula>AND($G95="",$F95&lt;&gt;"")</formula>
    </cfRule>
  </conditionalFormatting>
  <conditionalFormatting sqref="A40">
    <cfRule type="expression" dxfId="59" priority="41" stopIfTrue="1">
      <formula>$F40=""</formula>
    </cfRule>
    <cfRule type="expression" dxfId="58" priority="42" stopIfTrue="1">
      <formula>#REF!&lt;&gt;""</formula>
    </cfRule>
    <cfRule type="expression" dxfId="57" priority="43" stopIfTrue="1">
      <formula>AND($G40="",$F40&lt;&gt;"")</formula>
    </cfRule>
  </conditionalFormatting>
  <conditionalFormatting sqref="G40">
    <cfRule type="expression" dxfId="56" priority="39" stopIfTrue="1">
      <formula>$C40=""</formula>
    </cfRule>
    <cfRule type="expression" dxfId="55" priority="40" stopIfTrue="1">
      <formula>$D40&lt;&gt;""</formula>
    </cfRule>
  </conditionalFormatting>
  <conditionalFormatting sqref="F40">
    <cfRule type="expression" dxfId="54" priority="37" stopIfTrue="1">
      <formula>$C40=""</formula>
    </cfRule>
    <cfRule type="expression" dxfId="53" priority="38" stopIfTrue="1">
      <formula>$D40&lt;&gt;""</formula>
    </cfRule>
  </conditionalFormatting>
  <conditionalFormatting sqref="A37">
    <cfRule type="expression" dxfId="52" priority="13" stopIfTrue="1">
      <formula>$F37=""</formula>
    </cfRule>
    <cfRule type="expression" dxfId="51" priority="14" stopIfTrue="1">
      <formula>#REF!&lt;&gt;""</formula>
    </cfRule>
    <cfRule type="expression" dxfId="50" priority="15" stopIfTrue="1">
      <formula>AND($G37="",$F37&lt;&gt;"")</formula>
    </cfRule>
  </conditionalFormatting>
  <conditionalFormatting sqref="A46">
    <cfRule type="expression" dxfId="49" priority="4" stopIfTrue="1">
      <formula>$F46=""</formula>
    </cfRule>
    <cfRule type="expression" dxfId="48" priority="5" stopIfTrue="1">
      <formula>$H46&lt;&gt;""</formula>
    </cfRule>
    <cfRule type="expression" dxfId="47" priority="6" stopIfTrue="1">
      <formula>AND($G46="",$F46&lt;&gt;"")</formula>
    </cfRule>
  </conditionalFormatting>
  <conditionalFormatting sqref="C46">
    <cfRule type="expression" dxfId="46" priority="1" stopIfTrue="1">
      <formula>$F46=""</formula>
    </cfRule>
    <cfRule type="expression" dxfId="45" priority="2" stopIfTrue="1">
      <formula>#REF!&lt;&gt;""</formula>
    </cfRule>
    <cfRule type="expression" dxfId="44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A92 A95</xm:sqref>
        </x14:conditionalFormatting>
        <x14:conditionalFormatting xmlns:xm="http://schemas.microsoft.com/office/excel/2006/main">
          <x14:cfRule type="expression" priority="89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08"/>
  <sheetViews>
    <sheetView view="pageBreakPreview" topLeftCell="A100" zoomScaleNormal="75" zoomScaleSheetLayoutView="100" workbookViewId="0">
      <selection activeCell="A2" sqref="A2:K2"/>
    </sheetView>
  </sheetViews>
  <sheetFormatPr defaultColWidth="8.5703125" defaultRowHeight="15.75" x14ac:dyDescent="0.2"/>
  <cols>
    <col min="1" max="1" width="73.5703125" style="24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3.42578125" style="1" customWidth="1"/>
    <col min="10" max="10" width="13.7109375" style="13" customWidth="1"/>
    <col min="11" max="11" width="13.5703125" style="13" customWidth="1"/>
    <col min="12" max="12" width="61.85546875" style="25" customWidth="1"/>
    <col min="13" max="13" width="11" style="13" customWidth="1"/>
    <col min="14" max="16384" width="8.5703125" style="13"/>
  </cols>
  <sheetData>
    <row r="1" spans="1:12" ht="154.5" customHeight="1" x14ac:dyDescent="0.25">
      <c r="A1" s="103"/>
      <c r="B1" s="138"/>
      <c r="C1" s="105"/>
      <c r="D1" s="105"/>
      <c r="E1" s="105"/>
      <c r="F1" s="105"/>
      <c r="G1" s="105"/>
      <c r="H1" s="164"/>
      <c r="I1" s="225" t="s">
        <v>211</v>
      </c>
      <c r="J1" s="225"/>
      <c r="K1" s="225"/>
    </row>
    <row r="2" spans="1:12" ht="77.25" customHeight="1" x14ac:dyDescent="0.2">
      <c r="A2" s="234" t="s">
        <v>207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2" ht="16.5" customHeight="1" x14ac:dyDescent="0.2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5" t="s">
        <v>168</v>
      </c>
    </row>
    <row r="4" spans="1:12" ht="18.75" customHeight="1" x14ac:dyDescent="0.2">
      <c r="A4" s="233" t="s">
        <v>12</v>
      </c>
      <c r="B4" s="233" t="s">
        <v>13</v>
      </c>
      <c r="C4" s="233" t="s">
        <v>169</v>
      </c>
      <c r="D4" s="233" t="s">
        <v>170</v>
      </c>
      <c r="E4" s="233"/>
      <c r="F4" s="233"/>
      <c r="G4" s="233"/>
      <c r="H4" s="233" t="s">
        <v>171</v>
      </c>
      <c r="I4" s="226" t="s">
        <v>3</v>
      </c>
      <c r="J4" s="226"/>
      <c r="K4" s="226"/>
    </row>
    <row r="5" spans="1:12" ht="39" customHeight="1" x14ac:dyDescent="0.2">
      <c r="A5" s="233" t="s">
        <v>172</v>
      </c>
      <c r="B5" s="233" t="s">
        <v>172</v>
      </c>
      <c r="C5" s="233" t="s">
        <v>172</v>
      </c>
      <c r="D5" s="233" t="s">
        <v>172</v>
      </c>
      <c r="E5" s="233"/>
      <c r="F5" s="233"/>
      <c r="G5" s="233"/>
      <c r="H5" s="233" t="s">
        <v>172</v>
      </c>
      <c r="I5" s="207" t="s">
        <v>205</v>
      </c>
      <c r="J5" s="207" t="s">
        <v>206</v>
      </c>
      <c r="K5" s="207" t="s">
        <v>203</v>
      </c>
    </row>
    <row r="6" spans="1:12" ht="14.25" customHeight="1" x14ac:dyDescent="0.2">
      <c r="A6" s="86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40">
        <v>9</v>
      </c>
      <c r="J6" s="140">
        <v>10</v>
      </c>
      <c r="K6" s="140">
        <v>11</v>
      </c>
    </row>
    <row r="7" spans="1:12" ht="18" customHeight="1" x14ac:dyDescent="0.25">
      <c r="A7" s="141" t="s">
        <v>22</v>
      </c>
      <c r="B7" s="142"/>
      <c r="C7" s="142"/>
      <c r="D7" s="142"/>
      <c r="E7" s="142"/>
      <c r="F7" s="142"/>
      <c r="G7" s="142"/>
      <c r="H7" s="142"/>
      <c r="I7" s="143">
        <f>I8+I50+I66+I81+I95+I102+I59</f>
        <v>2570.9717100000003</v>
      </c>
      <c r="J7" s="143">
        <f t="shared" ref="J7" si="0">J8+J50+J66+J81+J95+J102+J59</f>
        <v>2215.3640000000005</v>
      </c>
      <c r="K7" s="222">
        <f>J7/I7*100</f>
        <v>86.168353832255903</v>
      </c>
    </row>
    <row r="8" spans="1:12" ht="18" customHeight="1" x14ac:dyDescent="0.25">
      <c r="A8" s="110" t="s">
        <v>15</v>
      </c>
      <c r="B8" s="71" t="s">
        <v>16</v>
      </c>
      <c r="C8" s="71"/>
      <c r="D8" s="78"/>
      <c r="E8" s="78"/>
      <c r="F8" s="78"/>
      <c r="G8" s="78"/>
      <c r="H8" s="111"/>
      <c r="I8" s="118">
        <f>I9+I18+I39+I45</f>
        <v>1605.4680000000001</v>
      </c>
      <c r="J8" s="118">
        <f>J9+J18+J39+J45</f>
        <v>1481.633</v>
      </c>
      <c r="K8" s="222">
        <f t="shared" ref="K8:K71" si="1">J8/I8*100</f>
        <v>92.286672795720619</v>
      </c>
    </row>
    <row r="9" spans="1:12" s="27" customFormat="1" ht="31.5" x14ac:dyDescent="0.25">
      <c r="A9" s="117" t="s">
        <v>32</v>
      </c>
      <c r="B9" s="78" t="s">
        <v>16</v>
      </c>
      <c r="C9" s="78" t="s">
        <v>27</v>
      </c>
      <c r="D9" s="78"/>
      <c r="E9" s="78"/>
      <c r="F9" s="78"/>
      <c r="G9" s="78"/>
      <c r="H9" s="79"/>
      <c r="I9" s="118">
        <f t="shared" ref="I9:J13" si="2">I10</f>
        <v>707.99</v>
      </c>
      <c r="J9" s="118">
        <f t="shared" si="2"/>
        <v>648.47900000000004</v>
      </c>
      <c r="K9" s="222">
        <f t="shared" si="1"/>
        <v>91.594372801875735</v>
      </c>
      <c r="L9" s="26"/>
    </row>
    <row r="10" spans="1:12" s="29" customFormat="1" x14ac:dyDescent="0.25">
      <c r="A10" s="73" t="s">
        <v>128</v>
      </c>
      <c r="B10" s="4" t="s">
        <v>16</v>
      </c>
      <c r="C10" s="4" t="s">
        <v>27</v>
      </c>
      <c r="D10" s="4" t="s">
        <v>33</v>
      </c>
      <c r="E10" s="4"/>
      <c r="F10" s="4"/>
      <c r="G10" s="4"/>
      <c r="H10" s="67"/>
      <c r="I10" s="119">
        <f t="shared" si="2"/>
        <v>707.99</v>
      </c>
      <c r="J10" s="119">
        <f t="shared" si="2"/>
        <v>648.47900000000004</v>
      </c>
      <c r="K10" s="223">
        <f t="shared" si="1"/>
        <v>91.594372801875735</v>
      </c>
      <c r="L10" s="28"/>
    </row>
    <row r="11" spans="1:12" s="29" customFormat="1" x14ac:dyDescent="0.25">
      <c r="A11" s="72" t="s">
        <v>126</v>
      </c>
      <c r="B11" s="4" t="s">
        <v>16</v>
      </c>
      <c r="C11" s="4" t="s">
        <v>27</v>
      </c>
      <c r="D11" s="4">
        <v>65</v>
      </c>
      <c r="E11" s="4">
        <v>1</v>
      </c>
      <c r="F11" s="78"/>
      <c r="G11" s="78"/>
      <c r="H11" s="79"/>
      <c r="I11" s="119">
        <f>I12+I15</f>
        <v>707.99</v>
      </c>
      <c r="J11" s="119">
        <f>J12+J15</f>
        <v>648.47900000000004</v>
      </c>
      <c r="K11" s="223">
        <f t="shared" si="1"/>
        <v>91.594372801875735</v>
      </c>
      <c r="L11" s="28"/>
    </row>
    <row r="12" spans="1:12" s="29" customFormat="1" x14ac:dyDescent="0.25">
      <c r="A12" s="80" t="s">
        <v>108</v>
      </c>
      <c r="B12" s="66" t="s">
        <v>16</v>
      </c>
      <c r="C12" s="66" t="s">
        <v>27</v>
      </c>
      <c r="D12" s="66" t="s">
        <v>33</v>
      </c>
      <c r="E12" s="66" t="s">
        <v>23</v>
      </c>
      <c r="F12" s="66" t="s">
        <v>36</v>
      </c>
      <c r="G12" s="66" t="s">
        <v>37</v>
      </c>
      <c r="H12" s="79"/>
      <c r="I12" s="119">
        <f t="shared" si="2"/>
        <v>457.99</v>
      </c>
      <c r="J12" s="119">
        <f t="shared" si="2"/>
        <v>398.47899999999998</v>
      </c>
      <c r="K12" s="223">
        <f t="shared" si="1"/>
        <v>87.006048166990553</v>
      </c>
      <c r="L12" s="28"/>
    </row>
    <row r="13" spans="1:12" s="29" customFormat="1" ht="63" x14ac:dyDescent="0.25">
      <c r="A13" s="80" t="s">
        <v>100</v>
      </c>
      <c r="B13" s="66" t="s">
        <v>16</v>
      </c>
      <c r="C13" s="66" t="s">
        <v>27</v>
      </c>
      <c r="D13" s="66" t="s">
        <v>33</v>
      </c>
      <c r="E13" s="66" t="s">
        <v>23</v>
      </c>
      <c r="F13" s="66" t="s">
        <v>36</v>
      </c>
      <c r="G13" s="66" t="s">
        <v>37</v>
      </c>
      <c r="H13" s="67" t="s">
        <v>102</v>
      </c>
      <c r="I13" s="119">
        <f t="shared" si="2"/>
        <v>457.99</v>
      </c>
      <c r="J13" s="119">
        <f t="shared" si="2"/>
        <v>398.47899999999998</v>
      </c>
      <c r="K13" s="223">
        <f t="shared" si="1"/>
        <v>87.006048166990553</v>
      </c>
      <c r="L13" s="28"/>
    </row>
    <row r="14" spans="1:12" ht="36" customHeight="1" x14ac:dyDescent="0.25">
      <c r="A14" s="80" t="s">
        <v>101</v>
      </c>
      <c r="B14" s="66" t="s">
        <v>16</v>
      </c>
      <c r="C14" s="66" t="s">
        <v>27</v>
      </c>
      <c r="D14" s="66" t="s">
        <v>33</v>
      </c>
      <c r="E14" s="66" t="s">
        <v>23</v>
      </c>
      <c r="F14" s="66" t="s">
        <v>36</v>
      </c>
      <c r="G14" s="66" t="s">
        <v>37</v>
      </c>
      <c r="H14" s="67" t="s">
        <v>103</v>
      </c>
      <c r="I14" s="119">
        <f>'Прил 2'!J15</f>
        <v>457.99</v>
      </c>
      <c r="J14" s="119">
        <f>'Прил 2'!K15</f>
        <v>398.47899999999998</v>
      </c>
      <c r="K14" s="223">
        <f t="shared" si="1"/>
        <v>87.006048166990553</v>
      </c>
    </row>
    <row r="15" spans="1:12" ht="36" customHeight="1" x14ac:dyDescent="0.25">
      <c r="A15" s="5" t="s">
        <v>184</v>
      </c>
      <c r="B15" s="168" t="s">
        <v>16</v>
      </c>
      <c r="C15" s="168" t="s">
        <v>27</v>
      </c>
      <c r="D15" s="168" t="s">
        <v>33</v>
      </c>
      <c r="E15" s="168" t="s">
        <v>23</v>
      </c>
      <c r="F15" s="168" t="s">
        <v>36</v>
      </c>
      <c r="G15" s="168" t="s">
        <v>185</v>
      </c>
      <c r="H15" s="169"/>
      <c r="I15" s="119">
        <f>I16</f>
        <v>250</v>
      </c>
      <c r="J15" s="119">
        <f t="shared" ref="J15:J16" si="3">J16</f>
        <v>250</v>
      </c>
      <c r="K15" s="223">
        <f t="shared" si="1"/>
        <v>100</v>
      </c>
    </row>
    <row r="16" spans="1:12" ht="36" customHeight="1" x14ac:dyDescent="0.25">
      <c r="A16" s="170" t="s">
        <v>100</v>
      </c>
      <c r="B16" s="168" t="s">
        <v>16</v>
      </c>
      <c r="C16" s="168" t="s">
        <v>27</v>
      </c>
      <c r="D16" s="168" t="s">
        <v>33</v>
      </c>
      <c r="E16" s="168" t="s">
        <v>23</v>
      </c>
      <c r="F16" s="168" t="s">
        <v>36</v>
      </c>
      <c r="G16" s="168" t="s">
        <v>185</v>
      </c>
      <c r="H16" s="169" t="s">
        <v>102</v>
      </c>
      <c r="I16" s="119">
        <f>I17</f>
        <v>250</v>
      </c>
      <c r="J16" s="119">
        <f t="shared" si="3"/>
        <v>250</v>
      </c>
      <c r="K16" s="223">
        <f t="shared" si="1"/>
        <v>100</v>
      </c>
    </row>
    <row r="17" spans="1:12" ht="36" customHeight="1" x14ac:dyDescent="0.25">
      <c r="A17" s="170" t="s">
        <v>101</v>
      </c>
      <c r="B17" s="168" t="s">
        <v>16</v>
      </c>
      <c r="C17" s="168" t="s">
        <v>27</v>
      </c>
      <c r="D17" s="168" t="s">
        <v>33</v>
      </c>
      <c r="E17" s="168" t="s">
        <v>23</v>
      </c>
      <c r="F17" s="168" t="s">
        <v>36</v>
      </c>
      <c r="G17" s="168" t="s">
        <v>185</v>
      </c>
      <c r="H17" s="169" t="s">
        <v>103</v>
      </c>
      <c r="I17" s="119">
        <f>'Прил 2'!J18</f>
        <v>250</v>
      </c>
      <c r="J17" s="119">
        <f>'Прил 2'!K18</f>
        <v>250</v>
      </c>
      <c r="K17" s="223">
        <f t="shared" si="1"/>
        <v>100</v>
      </c>
    </row>
    <row r="18" spans="1:12" ht="47.25" x14ac:dyDescent="0.25">
      <c r="A18" s="120" t="s">
        <v>64</v>
      </c>
      <c r="B18" s="78" t="s">
        <v>16</v>
      </c>
      <c r="C18" s="78" t="s">
        <v>17</v>
      </c>
      <c r="D18" s="78"/>
      <c r="E18" s="78"/>
      <c r="F18" s="78"/>
      <c r="G18" s="78"/>
      <c r="H18" s="79"/>
      <c r="I18" s="118">
        <f>I19+I34</f>
        <v>891.97800000000007</v>
      </c>
      <c r="J18" s="118">
        <f>J19+J34</f>
        <v>833.154</v>
      </c>
      <c r="K18" s="222">
        <f t="shared" si="1"/>
        <v>93.405218514357969</v>
      </c>
    </row>
    <row r="19" spans="1:12" x14ac:dyDescent="0.25">
      <c r="A19" s="73" t="s">
        <v>128</v>
      </c>
      <c r="B19" s="4" t="s">
        <v>16</v>
      </c>
      <c r="C19" s="4" t="s">
        <v>17</v>
      </c>
      <c r="D19" s="4" t="s">
        <v>33</v>
      </c>
      <c r="E19" s="4"/>
      <c r="F19" s="4"/>
      <c r="G19" s="4"/>
      <c r="H19" s="67"/>
      <c r="I19" s="119">
        <f>I20</f>
        <v>891.67800000000011</v>
      </c>
      <c r="J19" s="119">
        <f>J20</f>
        <v>832.85400000000004</v>
      </c>
      <c r="K19" s="223">
        <f t="shared" si="1"/>
        <v>93.402999737573424</v>
      </c>
      <c r="L19" s="28"/>
    </row>
    <row r="20" spans="1:12" ht="31.5" x14ac:dyDescent="0.25">
      <c r="A20" s="73" t="s">
        <v>129</v>
      </c>
      <c r="B20" s="66" t="s">
        <v>16</v>
      </c>
      <c r="C20" s="66" t="s">
        <v>17</v>
      </c>
      <c r="D20" s="66" t="s">
        <v>33</v>
      </c>
      <c r="E20" s="66" t="s">
        <v>24</v>
      </c>
      <c r="F20" s="78"/>
      <c r="G20" s="78"/>
      <c r="H20" s="79"/>
      <c r="I20" s="119">
        <f>I21+I24+I31</f>
        <v>891.67800000000011</v>
      </c>
      <c r="J20" s="119">
        <f>J21+J24+J31</f>
        <v>832.85400000000004</v>
      </c>
      <c r="K20" s="223">
        <f t="shared" si="1"/>
        <v>93.402999737573424</v>
      </c>
      <c r="L20" s="28"/>
    </row>
    <row r="21" spans="1:12" ht="33" customHeight="1" x14ac:dyDescent="0.25">
      <c r="A21" s="80" t="s">
        <v>38</v>
      </c>
      <c r="B21" s="66" t="s">
        <v>16</v>
      </c>
      <c r="C21" s="66" t="s">
        <v>17</v>
      </c>
      <c r="D21" s="66" t="s">
        <v>33</v>
      </c>
      <c r="E21" s="66" t="s">
        <v>24</v>
      </c>
      <c r="F21" s="66" t="s">
        <v>36</v>
      </c>
      <c r="G21" s="66" t="s">
        <v>39</v>
      </c>
      <c r="H21" s="79"/>
      <c r="I21" s="119">
        <f t="shared" ref="I21:J22" si="4">I22</f>
        <v>395.01200000000006</v>
      </c>
      <c r="J21" s="119">
        <f t="shared" si="4"/>
        <v>345.452</v>
      </c>
      <c r="K21" s="223">
        <f t="shared" si="1"/>
        <v>87.453545715066866</v>
      </c>
    </row>
    <row r="22" spans="1:12" ht="63" x14ac:dyDescent="0.25">
      <c r="A22" s="80" t="s">
        <v>100</v>
      </c>
      <c r="B22" s="66" t="s">
        <v>16</v>
      </c>
      <c r="C22" s="66" t="s">
        <v>17</v>
      </c>
      <c r="D22" s="66" t="s">
        <v>33</v>
      </c>
      <c r="E22" s="66" t="s">
        <v>24</v>
      </c>
      <c r="F22" s="66" t="s">
        <v>36</v>
      </c>
      <c r="G22" s="66" t="s">
        <v>39</v>
      </c>
      <c r="H22" s="67" t="s">
        <v>102</v>
      </c>
      <c r="I22" s="119">
        <f t="shared" si="4"/>
        <v>395.01200000000006</v>
      </c>
      <c r="J22" s="119">
        <f t="shared" si="4"/>
        <v>345.452</v>
      </c>
      <c r="K22" s="223">
        <f t="shared" si="1"/>
        <v>87.453545715066866</v>
      </c>
    </row>
    <row r="23" spans="1:12" ht="31.5" x14ac:dyDescent="0.25">
      <c r="A23" s="80" t="s">
        <v>101</v>
      </c>
      <c r="B23" s="66" t="s">
        <v>16</v>
      </c>
      <c r="C23" s="66" t="s">
        <v>17</v>
      </c>
      <c r="D23" s="66" t="s">
        <v>33</v>
      </c>
      <c r="E23" s="66" t="s">
        <v>24</v>
      </c>
      <c r="F23" s="66" t="s">
        <v>36</v>
      </c>
      <c r="G23" s="66" t="s">
        <v>39</v>
      </c>
      <c r="H23" s="67" t="s">
        <v>103</v>
      </c>
      <c r="I23" s="119">
        <f>'Прил 2'!J24</f>
        <v>395.01200000000006</v>
      </c>
      <c r="J23" s="119">
        <f>'Прил 2'!K24</f>
        <v>345.452</v>
      </c>
      <c r="K23" s="223">
        <f t="shared" si="1"/>
        <v>87.453545715066866</v>
      </c>
    </row>
    <row r="24" spans="1:12" x14ac:dyDescent="0.25">
      <c r="A24" s="72" t="s">
        <v>158</v>
      </c>
      <c r="B24" s="4" t="s">
        <v>16</v>
      </c>
      <c r="C24" s="4" t="s">
        <v>17</v>
      </c>
      <c r="D24" s="66" t="s">
        <v>33</v>
      </c>
      <c r="E24" s="66" t="s">
        <v>24</v>
      </c>
      <c r="F24" s="66" t="s">
        <v>36</v>
      </c>
      <c r="G24" s="66" t="s">
        <v>40</v>
      </c>
      <c r="H24" s="67"/>
      <c r="I24" s="119">
        <f>I29+I27+I25</f>
        <v>280</v>
      </c>
      <c r="J24" s="119">
        <f>J29+J27+J25</f>
        <v>270.73599999999999</v>
      </c>
      <c r="K24" s="223">
        <f t="shared" si="1"/>
        <v>96.691428571428574</v>
      </c>
    </row>
    <row r="25" spans="1:12" ht="63" x14ac:dyDescent="0.25">
      <c r="A25" s="80" t="s">
        <v>100</v>
      </c>
      <c r="B25" s="4" t="s">
        <v>16</v>
      </c>
      <c r="C25" s="4" t="s">
        <v>17</v>
      </c>
      <c r="D25" s="66" t="s">
        <v>33</v>
      </c>
      <c r="E25" s="66" t="s">
        <v>24</v>
      </c>
      <c r="F25" s="66" t="s">
        <v>36</v>
      </c>
      <c r="G25" s="66" t="s">
        <v>40</v>
      </c>
      <c r="H25" s="67" t="s">
        <v>102</v>
      </c>
      <c r="I25" s="119">
        <f>I26</f>
        <v>21.2</v>
      </c>
      <c r="J25" s="119">
        <f t="shared" ref="J25" si="5">J26</f>
        <v>20.763999999999999</v>
      </c>
      <c r="K25" s="223">
        <f t="shared" si="1"/>
        <v>97.943396226415089</v>
      </c>
    </row>
    <row r="26" spans="1:12" ht="31.5" x14ac:dyDescent="0.25">
      <c r="A26" s="80" t="s">
        <v>101</v>
      </c>
      <c r="B26" s="4" t="s">
        <v>16</v>
      </c>
      <c r="C26" s="4" t="s">
        <v>17</v>
      </c>
      <c r="D26" s="66" t="s">
        <v>33</v>
      </c>
      <c r="E26" s="66" t="s">
        <v>24</v>
      </c>
      <c r="F26" s="66" t="s">
        <v>36</v>
      </c>
      <c r="G26" s="66" t="s">
        <v>40</v>
      </c>
      <c r="H26" s="67" t="s">
        <v>103</v>
      </c>
      <c r="I26" s="119">
        <f>'Прил 2'!J27</f>
        <v>21.2</v>
      </c>
      <c r="J26" s="119">
        <f>'Прил 2'!K27</f>
        <v>20.763999999999999</v>
      </c>
      <c r="K26" s="223">
        <f t="shared" si="1"/>
        <v>97.943396226415089</v>
      </c>
    </row>
    <row r="27" spans="1:12" ht="31.5" x14ac:dyDescent="0.25">
      <c r="A27" s="72" t="s">
        <v>96</v>
      </c>
      <c r="B27" s="66" t="s">
        <v>16</v>
      </c>
      <c r="C27" s="66" t="s">
        <v>17</v>
      </c>
      <c r="D27" s="66" t="s">
        <v>33</v>
      </c>
      <c r="E27" s="66" t="s">
        <v>24</v>
      </c>
      <c r="F27" s="66" t="s">
        <v>36</v>
      </c>
      <c r="G27" s="66" t="s">
        <v>40</v>
      </c>
      <c r="H27" s="67" t="s">
        <v>98</v>
      </c>
      <c r="I27" s="119">
        <f>I28</f>
        <v>229.8</v>
      </c>
      <c r="J27" s="119">
        <f t="shared" ref="J27" si="6">J28</f>
        <v>229.37200000000001</v>
      </c>
      <c r="K27" s="223">
        <f t="shared" si="1"/>
        <v>99.813751087902531</v>
      </c>
    </row>
    <row r="28" spans="1:12" ht="31.5" x14ac:dyDescent="0.25">
      <c r="A28" s="72" t="s">
        <v>97</v>
      </c>
      <c r="B28" s="66" t="s">
        <v>16</v>
      </c>
      <c r="C28" s="66" t="s">
        <v>17</v>
      </c>
      <c r="D28" s="66" t="s">
        <v>33</v>
      </c>
      <c r="E28" s="66" t="s">
        <v>24</v>
      </c>
      <c r="F28" s="66" t="s">
        <v>36</v>
      </c>
      <c r="G28" s="66" t="s">
        <v>40</v>
      </c>
      <c r="H28" s="4" t="s">
        <v>99</v>
      </c>
      <c r="I28" s="119">
        <f>'Прил 2'!J29</f>
        <v>229.8</v>
      </c>
      <c r="J28" s="119">
        <f>'Прил 2'!K29</f>
        <v>229.37200000000001</v>
      </c>
      <c r="K28" s="223">
        <f t="shared" si="1"/>
        <v>99.813751087902531</v>
      </c>
    </row>
    <row r="29" spans="1:12" s="6" customFormat="1" x14ac:dyDescent="0.25">
      <c r="A29" s="70" t="s">
        <v>104</v>
      </c>
      <c r="B29" s="4" t="s">
        <v>16</v>
      </c>
      <c r="C29" s="4" t="s">
        <v>17</v>
      </c>
      <c r="D29" s="66" t="s">
        <v>33</v>
      </c>
      <c r="E29" s="66" t="s">
        <v>24</v>
      </c>
      <c r="F29" s="66" t="s">
        <v>36</v>
      </c>
      <c r="G29" s="66" t="s">
        <v>40</v>
      </c>
      <c r="H29" s="109" t="s">
        <v>105</v>
      </c>
      <c r="I29" s="137">
        <f>I30</f>
        <v>29</v>
      </c>
      <c r="J29" s="137">
        <f>J30</f>
        <v>20.6</v>
      </c>
      <c r="K29" s="223">
        <f t="shared" si="1"/>
        <v>71.034482758620697</v>
      </c>
      <c r="L29" s="25" t="s">
        <v>25</v>
      </c>
    </row>
    <row r="30" spans="1:12" s="6" customFormat="1" x14ac:dyDescent="0.25">
      <c r="A30" s="70" t="s">
        <v>106</v>
      </c>
      <c r="B30" s="4" t="s">
        <v>16</v>
      </c>
      <c r="C30" s="4" t="s">
        <v>17</v>
      </c>
      <c r="D30" s="4" t="s">
        <v>33</v>
      </c>
      <c r="E30" s="66" t="s">
        <v>24</v>
      </c>
      <c r="F30" s="66" t="s">
        <v>36</v>
      </c>
      <c r="G30" s="66" t="s">
        <v>40</v>
      </c>
      <c r="H30" s="109" t="s">
        <v>107</v>
      </c>
      <c r="I30" s="137">
        <f>'Прил 2'!J31</f>
        <v>29</v>
      </c>
      <c r="J30" s="137">
        <f>'Прил 2'!K31</f>
        <v>20.6</v>
      </c>
      <c r="K30" s="223">
        <f t="shared" si="1"/>
        <v>71.034482758620697</v>
      </c>
      <c r="L30" s="25"/>
    </row>
    <row r="31" spans="1:12" s="6" customFormat="1" ht="47.25" x14ac:dyDescent="0.25">
      <c r="A31" s="5" t="s">
        <v>184</v>
      </c>
      <c r="B31" s="171" t="s">
        <v>16</v>
      </c>
      <c r="C31" s="171" t="s">
        <v>17</v>
      </c>
      <c r="D31" s="169" t="s">
        <v>33</v>
      </c>
      <c r="E31" s="168" t="s">
        <v>24</v>
      </c>
      <c r="F31" s="168" t="s">
        <v>36</v>
      </c>
      <c r="G31" s="168" t="s">
        <v>185</v>
      </c>
      <c r="H31" s="172"/>
      <c r="I31" s="137">
        <f>I32</f>
        <v>216.666</v>
      </c>
      <c r="J31" s="137">
        <f t="shared" ref="J31:J32" si="7">J32</f>
        <v>216.666</v>
      </c>
      <c r="K31" s="223">
        <f t="shared" si="1"/>
        <v>100</v>
      </c>
      <c r="L31" s="25"/>
    </row>
    <row r="32" spans="1:12" s="6" customFormat="1" ht="63" x14ac:dyDescent="0.25">
      <c r="A32" s="170" t="s">
        <v>100</v>
      </c>
      <c r="B32" s="171" t="s">
        <v>16</v>
      </c>
      <c r="C32" s="171" t="s">
        <v>17</v>
      </c>
      <c r="D32" s="169" t="s">
        <v>33</v>
      </c>
      <c r="E32" s="168" t="s">
        <v>24</v>
      </c>
      <c r="F32" s="168" t="s">
        <v>36</v>
      </c>
      <c r="G32" s="168" t="s">
        <v>185</v>
      </c>
      <c r="H32" s="172" t="s">
        <v>102</v>
      </c>
      <c r="I32" s="137">
        <f>I33</f>
        <v>216.666</v>
      </c>
      <c r="J32" s="137">
        <f t="shared" si="7"/>
        <v>216.666</v>
      </c>
      <c r="K32" s="223">
        <f t="shared" si="1"/>
        <v>100</v>
      </c>
      <c r="L32" s="25"/>
    </row>
    <row r="33" spans="1:12" s="6" customFormat="1" ht="31.5" x14ac:dyDescent="0.25">
      <c r="A33" s="170" t="s">
        <v>101</v>
      </c>
      <c r="B33" s="171" t="s">
        <v>16</v>
      </c>
      <c r="C33" s="171" t="s">
        <v>17</v>
      </c>
      <c r="D33" s="169" t="s">
        <v>33</v>
      </c>
      <c r="E33" s="168" t="s">
        <v>24</v>
      </c>
      <c r="F33" s="168" t="s">
        <v>36</v>
      </c>
      <c r="G33" s="168" t="s">
        <v>185</v>
      </c>
      <c r="H33" s="172" t="s">
        <v>103</v>
      </c>
      <c r="I33" s="137">
        <f>'Прил 2'!J34</f>
        <v>216.666</v>
      </c>
      <c r="J33" s="137">
        <f>'Прил 2'!K34</f>
        <v>216.666</v>
      </c>
      <c r="K33" s="223">
        <f t="shared" si="1"/>
        <v>100</v>
      </c>
      <c r="L33" s="25"/>
    </row>
    <row r="34" spans="1:12" s="2" customFormat="1" ht="47.25" x14ac:dyDescent="0.25">
      <c r="A34" s="73" t="s">
        <v>152</v>
      </c>
      <c r="B34" s="4" t="s">
        <v>16</v>
      </c>
      <c r="C34" s="4" t="s">
        <v>17</v>
      </c>
      <c r="D34" s="67">
        <v>89</v>
      </c>
      <c r="E34" s="66"/>
      <c r="F34" s="66"/>
      <c r="G34" s="66"/>
      <c r="H34" s="121"/>
      <c r="I34" s="137">
        <f>I35</f>
        <v>0.3</v>
      </c>
      <c r="J34" s="137">
        <f t="shared" ref="J34:J37" si="8">J35</f>
        <v>0.3</v>
      </c>
      <c r="K34" s="223">
        <f t="shared" si="1"/>
        <v>100</v>
      </c>
      <c r="L34" s="30"/>
    </row>
    <row r="35" spans="1:12" s="2" customFormat="1" ht="47.25" x14ac:dyDescent="0.25">
      <c r="A35" s="73" t="s">
        <v>153</v>
      </c>
      <c r="B35" s="4" t="s">
        <v>16</v>
      </c>
      <c r="C35" s="4" t="s">
        <v>17</v>
      </c>
      <c r="D35" s="67">
        <v>89</v>
      </c>
      <c r="E35" s="66" t="s">
        <v>23</v>
      </c>
      <c r="F35" s="66"/>
      <c r="G35" s="66"/>
      <c r="H35" s="121"/>
      <c r="I35" s="33">
        <f>I36</f>
        <v>0.3</v>
      </c>
      <c r="J35" s="33">
        <f t="shared" si="8"/>
        <v>0.3</v>
      </c>
      <c r="K35" s="223">
        <f t="shared" si="1"/>
        <v>100</v>
      </c>
      <c r="L35" s="30"/>
    </row>
    <row r="36" spans="1:12" ht="94.5" x14ac:dyDescent="0.25">
      <c r="A36" s="122" t="s">
        <v>127</v>
      </c>
      <c r="B36" s="4" t="s">
        <v>16</v>
      </c>
      <c r="C36" s="4" t="s">
        <v>17</v>
      </c>
      <c r="D36" s="67">
        <v>89</v>
      </c>
      <c r="E36" s="66" t="s">
        <v>23</v>
      </c>
      <c r="F36" s="66" t="s">
        <v>36</v>
      </c>
      <c r="G36" s="66" t="s">
        <v>42</v>
      </c>
      <c r="H36" s="121"/>
      <c r="I36" s="33">
        <f>I37</f>
        <v>0.3</v>
      </c>
      <c r="J36" s="33">
        <f t="shared" si="8"/>
        <v>0.3</v>
      </c>
      <c r="K36" s="223">
        <f t="shared" si="1"/>
        <v>100</v>
      </c>
    </row>
    <row r="37" spans="1:12" ht="31.5" x14ac:dyDescent="0.25">
      <c r="A37" s="72" t="s">
        <v>96</v>
      </c>
      <c r="B37" s="4" t="s">
        <v>16</v>
      </c>
      <c r="C37" s="4" t="s">
        <v>17</v>
      </c>
      <c r="D37" s="67" t="s">
        <v>47</v>
      </c>
      <c r="E37" s="4" t="s">
        <v>23</v>
      </c>
      <c r="F37" s="66" t="s">
        <v>36</v>
      </c>
      <c r="G37" s="66" t="s">
        <v>42</v>
      </c>
      <c r="H37" s="121" t="s">
        <v>98</v>
      </c>
      <c r="I37" s="33">
        <f>I38</f>
        <v>0.3</v>
      </c>
      <c r="J37" s="33">
        <f t="shared" si="8"/>
        <v>0.3</v>
      </c>
      <c r="K37" s="223">
        <f t="shared" si="1"/>
        <v>100</v>
      </c>
    </row>
    <row r="38" spans="1:12" ht="31.5" x14ac:dyDescent="0.25">
      <c r="A38" s="72" t="s">
        <v>97</v>
      </c>
      <c r="B38" s="4" t="s">
        <v>16</v>
      </c>
      <c r="C38" s="4" t="s">
        <v>17</v>
      </c>
      <c r="D38" s="67" t="s">
        <v>47</v>
      </c>
      <c r="E38" s="66" t="s">
        <v>23</v>
      </c>
      <c r="F38" s="66" t="s">
        <v>36</v>
      </c>
      <c r="G38" s="66" t="s">
        <v>42</v>
      </c>
      <c r="H38" s="121" t="s">
        <v>99</v>
      </c>
      <c r="I38" s="33">
        <f>'Прил 2'!J39</f>
        <v>0.3</v>
      </c>
      <c r="J38" s="33">
        <f>'Прил 2'!K39</f>
        <v>0.3</v>
      </c>
      <c r="K38" s="223">
        <f t="shared" si="1"/>
        <v>100</v>
      </c>
    </row>
    <row r="39" spans="1:12" x14ac:dyDescent="0.25">
      <c r="A39" s="117" t="s">
        <v>43</v>
      </c>
      <c r="B39" s="94" t="s">
        <v>16</v>
      </c>
      <c r="C39" s="94" t="s">
        <v>44</v>
      </c>
      <c r="D39" s="94"/>
      <c r="E39" s="123"/>
      <c r="F39" s="123"/>
      <c r="G39" s="124"/>
      <c r="H39" s="124"/>
      <c r="I39" s="132">
        <f>I40</f>
        <v>5</v>
      </c>
      <c r="J39" s="132">
        <f t="shared" ref="J39:J43" si="9">J40</f>
        <v>0</v>
      </c>
      <c r="K39" s="222">
        <f t="shared" si="1"/>
        <v>0</v>
      </c>
    </row>
    <row r="40" spans="1:12" ht="47.25" x14ac:dyDescent="0.25">
      <c r="A40" s="73" t="s">
        <v>152</v>
      </c>
      <c r="B40" s="66" t="s">
        <v>16</v>
      </c>
      <c r="C40" s="66" t="s">
        <v>44</v>
      </c>
      <c r="D40" s="67">
        <v>89</v>
      </c>
      <c r="E40" s="66"/>
      <c r="F40" s="66"/>
      <c r="G40" s="74"/>
      <c r="H40" s="74"/>
      <c r="I40" s="33">
        <f>I41</f>
        <v>5</v>
      </c>
      <c r="J40" s="33">
        <f t="shared" si="9"/>
        <v>0</v>
      </c>
      <c r="K40" s="223">
        <f t="shared" si="1"/>
        <v>0</v>
      </c>
      <c r="L40" s="30"/>
    </row>
    <row r="41" spans="1:12" s="6" customFormat="1" ht="47.25" x14ac:dyDescent="0.25">
      <c r="A41" s="73" t="s">
        <v>153</v>
      </c>
      <c r="B41" s="66" t="s">
        <v>16</v>
      </c>
      <c r="C41" s="66" t="s">
        <v>44</v>
      </c>
      <c r="D41" s="67">
        <v>89</v>
      </c>
      <c r="E41" s="66" t="s">
        <v>23</v>
      </c>
      <c r="F41" s="66"/>
      <c r="G41" s="74"/>
      <c r="H41" s="74"/>
      <c r="I41" s="33">
        <f>I42</f>
        <v>5</v>
      </c>
      <c r="J41" s="33">
        <f t="shared" si="9"/>
        <v>0</v>
      </c>
      <c r="K41" s="223">
        <f t="shared" si="1"/>
        <v>0</v>
      </c>
      <c r="L41" s="30"/>
    </row>
    <row r="42" spans="1:12" s="6" customFormat="1" ht="31.5" x14ac:dyDescent="0.25">
      <c r="A42" s="72" t="s">
        <v>154</v>
      </c>
      <c r="B42" s="66" t="s">
        <v>16</v>
      </c>
      <c r="C42" s="66" t="s">
        <v>44</v>
      </c>
      <c r="D42" s="67">
        <v>89</v>
      </c>
      <c r="E42" s="66" t="s">
        <v>23</v>
      </c>
      <c r="F42" s="66" t="s">
        <v>36</v>
      </c>
      <c r="G42" s="66" t="s">
        <v>45</v>
      </c>
      <c r="H42" s="74"/>
      <c r="I42" s="33">
        <f>I43</f>
        <v>5</v>
      </c>
      <c r="J42" s="33">
        <f t="shared" si="9"/>
        <v>0</v>
      </c>
      <c r="K42" s="223">
        <f t="shared" si="1"/>
        <v>0</v>
      </c>
      <c r="L42" s="25"/>
    </row>
    <row r="43" spans="1:12" s="31" customFormat="1" x14ac:dyDescent="0.25">
      <c r="A43" s="70" t="s">
        <v>104</v>
      </c>
      <c r="B43" s="66" t="s">
        <v>16</v>
      </c>
      <c r="C43" s="66" t="s">
        <v>44</v>
      </c>
      <c r="D43" s="67">
        <v>89</v>
      </c>
      <c r="E43" s="66" t="s">
        <v>23</v>
      </c>
      <c r="F43" s="66" t="s">
        <v>36</v>
      </c>
      <c r="G43" s="66" t="s">
        <v>45</v>
      </c>
      <c r="H43" s="74" t="s">
        <v>105</v>
      </c>
      <c r="I43" s="33">
        <f>I44</f>
        <v>5</v>
      </c>
      <c r="J43" s="33">
        <f t="shared" si="9"/>
        <v>0</v>
      </c>
      <c r="K43" s="223">
        <f t="shared" si="1"/>
        <v>0</v>
      </c>
      <c r="L43" s="25"/>
    </row>
    <row r="44" spans="1:12" s="6" customFormat="1" ht="18.75" customHeight="1" x14ac:dyDescent="0.25">
      <c r="A44" s="72" t="s">
        <v>46</v>
      </c>
      <c r="B44" s="66" t="s">
        <v>16</v>
      </c>
      <c r="C44" s="66" t="s">
        <v>44</v>
      </c>
      <c r="D44" s="66" t="s">
        <v>47</v>
      </c>
      <c r="E44" s="66" t="s">
        <v>23</v>
      </c>
      <c r="F44" s="66" t="s">
        <v>36</v>
      </c>
      <c r="G44" s="66" t="s">
        <v>45</v>
      </c>
      <c r="H44" s="74" t="s">
        <v>48</v>
      </c>
      <c r="I44" s="33">
        <f>'Прил 2'!J45</f>
        <v>5</v>
      </c>
      <c r="J44" s="33">
        <f>'Прил 2'!K45</f>
        <v>0</v>
      </c>
      <c r="K44" s="223">
        <f t="shared" si="1"/>
        <v>0</v>
      </c>
      <c r="L44" s="25"/>
    </row>
    <row r="45" spans="1:12" s="6" customFormat="1" ht="18.75" customHeight="1" x14ac:dyDescent="0.25">
      <c r="A45" s="72" t="s">
        <v>190</v>
      </c>
      <c r="B45" s="175" t="s">
        <v>16</v>
      </c>
      <c r="C45" s="94" t="s">
        <v>31</v>
      </c>
      <c r="D45" s="74"/>
      <c r="E45" s="66"/>
      <c r="F45" s="66"/>
      <c r="G45" s="66"/>
      <c r="H45" s="102"/>
      <c r="I45" s="132">
        <f>I46</f>
        <v>0.5</v>
      </c>
      <c r="J45" s="132">
        <f t="shared" ref="J45:J48" si="10">J46</f>
        <v>0</v>
      </c>
      <c r="K45" s="222">
        <f t="shared" si="1"/>
        <v>0</v>
      </c>
      <c r="L45" s="25"/>
    </row>
    <row r="46" spans="1:12" s="6" customFormat="1" ht="50.25" customHeight="1" x14ac:dyDescent="0.25">
      <c r="A46" s="72" t="s">
        <v>191</v>
      </c>
      <c r="B46" s="66" t="s">
        <v>16</v>
      </c>
      <c r="C46" s="66" t="s">
        <v>31</v>
      </c>
      <c r="D46" s="74" t="s">
        <v>44</v>
      </c>
      <c r="E46" s="66"/>
      <c r="F46" s="66"/>
      <c r="G46" s="66"/>
      <c r="H46" s="102"/>
      <c r="I46" s="33">
        <f>I47</f>
        <v>0.5</v>
      </c>
      <c r="J46" s="33">
        <f t="shared" si="10"/>
        <v>0</v>
      </c>
      <c r="K46" s="223">
        <f t="shared" si="1"/>
        <v>0</v>
      </c>
      <c r="L46" s="25"/>
    </row>
    <row r="47" spans="1:12" s="6" customFormat="1" ht="20.25" customHeight="1" x14ac:dyDescent="0.25">
      <c r="A47" s="72" t="s">
        <v>193</v>
      </c>
      <c r="B47" s="66" t="s">
        <v>16</v>
      </c>
      <c r="C47" s="66" t="s">
        <v>31</v>
      </c>
      <c r="D47" s="74" t="s">
        <v>44</v>
      </c>
      <c r="E47" s="66" t="s">
        <v>34</v>
      </c>
      <c r="F47" s="66" t="s">
        <v>36</v>
      </c>
      <c r="G47" s="66" t="s">
        <v>192</v>
      </c>
      <c r="H47" s="102"/>
      <c r="I47" s="33">
        <f>I48</f>
        <v>0.5</v>
      </c>
      <c r="J47" s="33">
        <f t="shared" si="10"/>
        <v>0</v>
      </c>
      <c r="K47" s="223">
        <f t="shared" si="1"/>
        <v>0</v>
      </c>
      <c r="L47" s="25"/>
    </row>
    <row r="48" spans="1:12" s="6" customFormat="1" ht="34.5" customHeight="1" x14ac:dyDescent="0.25">
      <c r="A48" s="72" t="s">
        <v>96</v>
      </c>
      <c r="B48" s="66" t="s">
        <v>16</v>
      </c>
      <c r="C48" s="66" t="s">
        <v>31</v>
      </c>
      <c r="D48" s="74" t="s">
        <v>44</v>
      </c>
      <c r="E48" s="66" t="s">
        <v>34</v>
      </c>
      <c r="F48" s="66" t="s">
        <v>36</v>
      </c>
      <c r="G48" s="66" t="s">
        <v>192</v>
      </c>
      <c r="H48" s="102" t="s">
        <v>98</v>
      </c>
      <c r="I48" s="33">
        <f>I49</f>
        <v>0.5</v>
      </c>
      <c r="J48" s="33">
        <f t="shared" si="10"/>
        <v>0</v>
      </c>
      <c r="K48" s="223">
        <f t="shared" si="1"/>
        <v>0</v>
      </c>
      <c r="L48" s="25"/>
    </row>
    <row r="49" spans="1:12" s="6" customFormat="1" ht="36.75" customHeight="1" x14ac:dyDescent="0.25">
      <c r="A49" s="72" t="s">
        <v>97</v>
      </c>
      <c r="B49" s="66" t="s">
        <v>16</v>
      </c>
      <c r="C49" s="66" t="s">
        <v>31</v>
      </c>
      <c r="D49" s="74" t="s">
        <v>44</v>
      </c>
      <c r="E49" s="66" t="s">
        <v>34</v>
      </c>
      <c r="F49" s="66" t="s">
        <v>36</v>
      </c>
      <c r="G49" s="66" t="s">
        <v>192</v>
      </c>
      <c r="H49" s="102" t="s">
        <v>99</v>
      </c>
      <c r="I49" s="33">
        <f>'Прил 2'!J50</f>
        <v>0.5</v>
      </c>
      <c r="J49" s="33">
        <f>'Прил 2'!K50</f>
        <v>0</v>
      </c>
      <c r="K49" s="223">
        <f t="shared" si="1"/>
        <v>0</v>
      </c>
      <c r="L49" s="25"/>
    </row>
    <row r="50" spans="1:12" ht="19.5" customHeight="1" x14ac:dyDescent="0.25">
      <c r="A50" s="117" t="s">
        <v>49</v>
      </c>
      <c r="B50" s="94" t="s">
        <v>27</v>
      </c>
      <c r="C50" s="94"/>
      <c r="D50" s="124"/>
      <c r="E50" s="94"/>
      <c r="F50" s="94"/>
      <c r="G50" s="94"/>
      <c r="H50" s="127"/>
      <c r="I50" s="114">
        <f>I51</f>
        <v>132.10000000000002</v>
      </c>
      <c r="J50" s="114">
        <f t="shared" ref="J50:J53" si="11">J51</f>
        <v>132.10000000000002</v>
      </c>
      <c r="K50" s="222">
        <f t="shared" si="1"/>
        <v>100</v>
      </c>
    </row>
    <row r="51" spans="1:12" ht="18" customHeight="1" x14ac:dyDescent="0.25">
      <c r="A51" s="120" t="s">
        <v>50</v>
      </c>
      <c r="B51" s="128" t="s">
        <v>27</v>
      </c>
      <c r="C51" s="128" t="s">
        <v>28</v>
      </c>
      <c r="D51" s="79"/>
      <c r="E51" s="78"/>
      <c r="F51" s="78"/>
      <c r="G51" s="78"/>
      <c r="H51" s="129"/>
      <c r="I51" s="114">
        <f>I52</f>
        <v>132.10000000000002</v>
      </c>
      <c r="J51" s="114">
        <f t="shared" si="11"/>
        <v>132.10000000000002</v>
      </c>
      <c r="K51" s="222">
        <f t="shared" si="1"/>
        <v>100</v>
      </c>
    </row>
    <row r="52" spans="1:12" ht="46.5" customHeight="1" x14ac:dyDescent="0.25">
      <c r="A52" s="73" t="s">
        <v>152</v>
      </c>
      <c r="B52" s="109" t="s">
        <v>27</v>
      </c>
      <c r="C52" s="109" t="s">
        <v>28</v>
      </c>
      <c r="D52" s="4">
        <v>89</v>
      </c>
      <c r="E52" s="4"/>
      <c r="F52" s="4"/>
      <c r="G52" s="4"/>
      <c r="H52" s="65"/>
      <c r="I52" s="35">
        <f>I53</f>
        <v>132.10000000000002</v>
      </c>
      <c r="J52" s="35">
        <f t="shared" si="11"/>
        <v>132.10000000000002</v>
      </c>
      <c r="K52" s="223">
        <f t="shared" si="1"/>
        <v>100</v>
      </c>
      <c r="L52" s="30"/>
    </row>
    <row r="53" spans="1:12" ht="46.5" customHeight="1" x14ac:dyDescent="0.25">
      <c r="A53" s="73" t="s">
        <v>153</v>
      </c>
      <c r="B53" s="109" t="s">
        <v>27</v>
      </c>
      <c r="C53" s="109" t="s">
        <v>28</v>
      </c>
      <c r="D53" s="4">
        <v>89</v>
      </c>
      <c r="E53" s="4">
        <v>1</v>
      </c>
      <c r="F53" s="4"/>
      <c r="G53" s="4"/>
      <c r="H53" s="65"/>
      <c r="I53" s="35">
        <f>I54</f>
        <v>132.10000000000002</v>
      </c>
      <c r="J53" s="35">
        <f t="shared" si="11"/>
        <v>132.10000000000002</v>
      </c>
      <c r="K53" s="223">
        <f t="shared" si="1"/>
        <v>100</v>
      </c>
      <c r="L53" s="30"/>
    </row>
    <row r="54" spans="1:12" ht="47.25" customHeight="1" x14ac:dyDescent="0.25">
      <c r="A54" s="130" t="s">
        <v>196</v>
      </c>
      <c r="B54" s="109" t="s">
        <v>27</v>
      </c>
      <c r="C54" s="109" t="s">
        <v>28</v>
      </c>
      <c r="D54" s="131">
        <v>89</v>
      </c>
      <c r="E54" s="4">
        <v>1</v>
      </c>
      <c r="F54" s="4" t="s">
        <v>36</v>
      </c>
      <c r="G54" s="4">
        <v>51180</v>
      </c>
      <c r="H54" s="65"/>
      <c r="I54" s="35">
        <f>I55+I57</f>
        <v>132.10000000000002</v>
      </c>
      <c r="J54" s="35">
        <f>J55+J57</f>
        <v>132.10000000000002</v>
      </c>
      <c r="K54" s="223">
        <f t="shared" si="1"/>
        <v>100</v>
      </c>
    </row>
    <row r="55" spans="1:12" ht="65.25" customHeight="1" x14ac:dyDescent="0.25">
      <c r="A55" s="80" t="s">
        <v>100</v>
      </c>
      <c r="B55" s="109" t="s">
        <v>27</v>
      </c>
      <c r="C55" s="109" t="s">
        <v>28</v>
      </c>
      <c r="D55" s="131">
        <v>89</v>
      </c>
      <c r="E55" s="4">
        <v>1</v>
      </c>
      <c r="F55" s="4" t="s">
        <v>36</v>
      </c>
      <c r="G55" s="4" t="s">
        <v>51</v>
      </c>
      <c r="H55" s="65" t="s">
        <v>102</v>
      </c>
      <c r="I55" s="35">
        <f>I56</f>
        <v>128.80080000000001</v>
      </c>
      <c r="J55" s="35">
        <f>J56</f>
        <v>128.80000000000001</v>
      </c>
      <c r="K55" s="223">
        <f t="shared" si="1"/>
        <v>99.999378885845431</v>
      </c>
    </row>
    <row r="56" spans="1:12" ht="34.5" customHeight="1" x14ac:dyDescent="0.25">
      <c r="A56" s="80" t="s">
        <v>101</v>
      </c>
      <c r="B56" s="109" t="s">
        <v>27</v>
      </c>
      <c r="C56" s="109" t="s">
        <v>28</v>
      </c>
      <c r="D56" s="131">
        <v>89</v>
      </c>
      <c r="E56" s="4">
        <v>1</v>
      </c>
      <c r="F56" s="4" t="s">
        <v>36</v>
      </c>
      <c r="G56" s="4" t="s">
        <v>51</v>
      </c>
      <c r="H56" s="65" t="s">
        <v>103</v>
      </c>
      <c r="I56" s="35">
        <f>'Прил 2'!J57</f>
        <v>128.80080000000001</v>
      </c>
      <c r="J56" s="35">
        <f>'Прил 2'!K57</f>
        <v>128.80000000000001</v>
      </c>
      <c r="K56" s="223">
        <f t="shared" si="1"/>
        <v>99.999378885845431</v>
      </c>
    </row>
    <row r="57" spans="1:12" ht="34.5" customHeight="1" x14ac:dyDescent="0.25">
      <c r="A57" s="72" t="s">
        <v>96</v>
      </c>
      <c r="B57" s="109" t="s">
        <v>27</v>
      </c>
      <c r="C57" s="109" t="s">
        <v>28</v>
      </c>
      <c r="D57" s="131">
        <v>89</v>
      </c>
      <c r="E57" s="4">
        <v>1</v>
      </c>
      <c r="F57" s="4" t="s">
        <v>36</v>
      </c>
      <c r="G57" s="4">
        <v>51180</v>
      </c>
      <c r="H57" s="65" t="s">
        <v>98</v>
      </c>
      <c r="I57" s="35">
        <f t="shared" ref="I57:J57" si="12">I58</f>
        <v>3.2992000000000008</v>
      </c>
      <c r="J57" s="35">
        <f t="shared" si="12"/>
        <v>3.3</v>
      </c>
      <c r="K57" s="223">
        <f t="shared" si="1"/>
        <v>100.02424830261877</v>
      </c>
    </row>
    <row r="58" spans="1:12" ht="35.25" customHeight="1" x14ac:dyDescent="0.25">
      <c r="A58" s="72" t="s">
        <v>97</v>
      </c>
      <c r="B58" s="109" t="s">
        <v>27</v>
      </c>
      <c r="C58" s="109" t="s">
        <v>28</v>
      </c>
      <c r="D58" s="131">
        <v>89</v>
      </c>
      <c r="E58" s="4">
        <v>1</v>
      </c>
      <c r="F58" s="4" t="s">
        <v>36</v>
      </c>
      <c r="G58" s="4">
        <v>51180</v>
      </c>
      <c r="H58" s="65" t="s">
        <v>99</v>
      </c>
      <c r="I58" s="35">
        <f>'Прил 2'!J59</f>
        <v>3.2992000000000008</v>
      </c>
      <c r="J58" s="35">
        <f>'Прил 2'!K59</f>
        <v>3.3</v>
      </c>
      <c r="K58" s="223">
        <f t="shared" si="1"/>
        <v>100.02424830261877</v>
      </c>
    </row>
    <row r="59" spans="1:12" ht="30" customHeight="1" x14ac:dyDescent="0.25">
      <c r="A59" s="117" t="s">
        <v>202</v>
      </c>
      <c r="B59" s="128" t="s">
        <v>28</v>
      </c>
      <c r="C59" s="109"/>
      <c r="D59" s="205"/>
      <c r="E59" s="4"/>
      <c r="F59" s="4"/>
      <c r="G59" s="4"/>
      <c r="H59" s="65"/>
      <c r="I59" s="114">
        <f t="shared" ref="I59:I64" si="13">I60</f>
        <v>30</v>
      </c>
      <c r="J59" s="114">
        <f t="shared" ref="J59:J64" si="14">J60</f>
        <v>11.458</v>
      </c>
      <c r="K59" s="222">
        <f t="shared" si="1"/>
        <v>38.193333333333335</v>
      </c>
    </row>
    <row r="60" spans="1:12" ht="35.25" customHeight="1" x14ac:dyDescent="0.25">
      <c r="A60" s="117" t="s">
        <v>199</v>
      </c>
      <c r="B60" s="128" t="s">
        <v>28</v>
      </c>
      <c r="C60" s="128" t="s">
        <v>30</v>
      </c>
      <c r="D60" s="128"/>
      <c r="E60" s="78"/>
      <c r="F60" s="4"/>
      <c r="G60" s="4"/>
      <c r="H60" s="65"/>
      <c r="I60" s="114">
        <f t="shared" si="13"/>
        <v>30</v>
      </c>
      <c r="J60" s="114">
        <f t="shared" si="14"/>
        <v>11.458</v>
      </c>
      <c r="K60" s="222">
        <f t="shared" si="1"/>
        <v>38.193333333333335</v>
      </c>
    </row>
    <row r="61" spans="1:12" ht="35.25" customHeight="1" x14ac:dyDescent="0.25">
      <c r="A61" s="125" t="s">
        <v>152</v>
      </c>
      <c r="B61" s="109" t="s">
        <v>28</v>
      </c>
      <c r="C61" s="109" t="s">
        <v>30</v>
      </c>
      <c r="D61" s="109" t="s">
        <v>47</v>
      </c>
      <c r="E61" s="4"/>
      <c r="F61" s="4"/>
      <c r="G61" s="4"/>
      <c r="H61" s="65"/>
      <c r="I61" s="35">
        <f t="shared" si="13"/>
        <v>30</v>
      </c>
      <c r="J61" s="35">
        <f t="shared" si="14"/>
        <v>11.458</v>
      </c>
      <c r="K61" s="223">
        <f t="shared" si="1"/>
        <v>38.193333333333335</v>
      </c>
    </row>
    <row r="62" spans="1:12" ht="35.25" customHeight="1" x14ac:dyDescent="0.25">
      <c r="A62" s="126" t="s">
        <v>153</v>
      </c>
      <c r="B62" s="109" t="s">
        <v>28</v>
      </c>
      <c r="C62" s="109" t="s">
        <v>30</v>
      </c>
      <c r="D62" s="109" t="s">
        <v>47</v>
      </c>
      <c r="E62" s="4" t="s">
        <v>23</v>
      </c>
      <c r="F62" s="4"/>
      <c r="G62" s="4"/>
      <c r="H62" s="65"/>
      <c r="I62" s="35">
        <f t="shared" si="13"/>
        <v>30</v>
      </c>
      <c r="J62" s="35">
        <f t="shared" si="14"/>
        <v>11.458</v>
      </c>
      <c r="K62" s="223">
        <f t="shared" si="1"/>
        <v>38.193333333333335</v>
      </c>
    </row>
    <row r="63" spans="1:12" ht="22.5" customHeight="1" x14ac:dyDescent="0.25">
      <c r="A63" s="72" t="s">
        <v>200</v>
      </c>
      <c r="B63" s="109" t="s">
        <v>28</v>
      </c>
      <c r="C63" s="109" t="s">
        <v>30</v>
      </c>
      <c r="D63" s="109" t="s">
        <v>47</v>
      </c>
      <c r="E63" s="4" t="s">
        <v>23</v>
      </c>
      <c r="F63" s="4" t="s">
        <v>36</v>
      </c>
      <c r="G63" s="4" t="s">
        <v>201</v>
      </c>
      <c r="H63" s="65"/>
      <c r="I63" s="35">
        <f t="shared" si="13"/>
        <v>30</v>
      </c>
      <c r="J63" s="35">
        <f t="shared" si="14"/>
        <v>11.458</v>
      </c>
      <c r="K63" s="223">
        <f t="shared" si="1"/>
        <v>38.193333333333335</v>
      </c>
    </row>
    <row r="64" spans="1:12" ht="35.25" customHeight="1" x14ac:dyDescent="0.25">
      <c r="A64" s="72" t="s">
        <v>96</v>
      </c>
      <c r="B64" s="109" t="s">
        <v>28</v>
      </c>
      <c r="C64" s="109" t="s">
        <v>30</v>
      </c>
      <c r="D64" s="109" t="s">
        <v>47</v>
      </c>
      <c r="E64" s="4" t="s">
        <v>23</v>
      </c>
      <c r="F64" s="4" t="s">
        <v>36</v>
      </c>
      <c r="G64" s="4" t="s">
        <v>201</v>
      </c>
      <c r="H64" s="65" t="s">
        <v>98</v>
      </c>
      <c r="I64" s="35">
        <f t="shared" si="13"/>
        <v>30</v>
      </c>
      <c r="J64" s="35">
        <f t="shared" si="14"/>
        <v>11.458</v>
      </c>
      <c r="K64" s="223">
        <f t="shared" si="1"/>
        <v>38.193333333333335</v>
      </c>
    </row>
    <row r="65" spans="1:11" ht="35.25" customHeight="1" x14ac:dyDescent="0.25">
      <c r="A65" s="72" t="s">
        <v>97</v>
      </c>
      <c r="B65" s="109" t="s">
        <v>28</v>
      </c>
      <c r="C65" s="109" t="s">
        <v>30</v>
      </c>
      <c r="D65" s="109" t="s">
        <v>47</v>
      </c>
      <c r="E65" s="4" t="s">
        <v>23</v>
      </c>
      <c r="F65" s="4" t="s">
        <v>36</v>
      </c>
      <c r="G65" s="4" t="s">
        <v>201</v>
      </c>
      <c r="H65" s="65" t="s">
        <v>99</v>
      </c>
      <c r="I65" s="35">
        <f>'Прил 2'!J66</f>
        <v>30</v>
      </c>
      <c r="J65" s="35">
        <f>'Прил 2'!K66</f>
        <v>11.458</v>
      </c>
      <c r="K65" s="223">
        <f t="shared" si="1"/>
        <v>38.193333333333335</v>
      </c>
    </row>
    <row r="66" spans="1:11" x14ac:dyDescent="0.25">
      <c r="A66" s="120" t="s">
        <v>52</v>
      </c>
      <c r="B66" s="128" t="s">
        <v>17</v>
      </c>
      <c r="C66" s="128"/>
      <c r="D66" s="78"/>
      <c r="E66" s="78"/>
      <c r="F66" s="78"/>
      <c r="G66" s="78"/>
      <c r="H66" s="78"/>
      <c r="I66" s="114">
        <f t="shared" ref="I66:J66" si="15">I67</f>
        <v>425.09371000000004</v>
      </c>
      <c r="J66" s="114">
        <f t="shared" si="15"/>
        <v>380.44500000000005</v>
      </c>
      <c r="K66" s="222">
        <f t="shared" si="1"/>
        <v>89.496737084159633</v>
      </c>
    </row>
    <row r="67" spans="1:11" x14ac:dyDescent="0.25">
      <c r="A67" s="120" t="s">
        <v>53</v>
      </c>
      <c r="B67" s="78" t="s">
        <v>17</v>
      </c>
      <c r="C67" s="78" t="s">
        <v>29</v>
      </c>
      <c r="D67" s="133"/>
      <c r="E67" s="133"/>
      <c r="F67" s="133"/>
      <c r="G67" s="133"/>
      <c r="H67" s="78"/>
      <c r="I67" s="114">
        <f>I68+I72+I76</f>
        <v>425.09371000000004</v>
      </c>
      <c r="J67" s="114">
        <f>J68+J72+J76</f>
        <v>380.44500000000005</v>
      </c>
      <c r="K67" s="222">
        <f t="shared" si="1"/>
        <v>89.496737084159633</v>
      </c>
    </row>
    <row r="68" spans="1:11" ht="78.75" x14ac:dyDescent="0.25">
      <c r="A68" s="125" t="s">
        <v>186</v>
      </c>
      <c r="B68" s="66" t="s">
        <v>17</v>
      </c>
      <c r="C68" s="66" t="s">
        <v>29</v>
      </c>
      <c r="D68" s="66" t="s">
        <v>31</v>
      </c>
      <c r="E68" s="66"/>
      <c r="F68" s="66"/>
      <c r="G68" s="66"/>
      <c r="H68" s="4"/>
      <c r="I68" s="35">
        <f>I69</f>
        <v>364.45771000000002</v>
      </c>
      <c r="J68" s="35">
        <f t="shared" ref="J68:J70" si="16">J69</f>
        <v>357.66</v>
      </c>
      <c r="K68" s="223">
        <f t="shared" si="1"/>
        <v>98.134842585714537</v>
      </c>
    </row>
    <row r="69" spans="1:11" ht="183" customHeight="1" x14ac:dyDescent="0.25">
      <c r="A69" s="160" t="s">
        <v>195</v>
      </c>
      <c r="B69" s="66" t="s">
        <v>17</v>
      </c>
      <c r="C69" s="66" t="s">
        <v>29</v>
      </c>
      <c r="D69" s="66" t="s">
        <v>31</v>
      </c>
      <c r="E69" s="66" t="s">
        <v>34</v>
      </c>
      <c r="F69" s="66" t="s">
        <v>16</v>
      </c>
      <c r="G69" s="66" t="s">
        <v>54</v>
      </c>
      <c r="H69" s="4"/>
      <c r="I69" s="35">
        <f>I70</f>
        <v>364.45771000000002</v>
      </c>
      <c r="J69" s="35">
        <f t="shared" si="16"/>
        <v>357.66</v>
      </c>
      <c r="K69" s="223">
        <f t="shared" si="1"/>
        <v>98.134842585714537</v>
      </c>
    </row>
    <row r="70" spans="1:11" ht="31.5" x14ac:dyDescent="0.25">
      <c r="A70" s="72" t="s">
        <v>96</v>
      </c>
      <c r="B70" s="66" t="s">
        <v>17</v>
      </c>
      <c r="C70" s="66" t="s">
        <v>29</v>
      </c>
      <c r="D70" s="66" t="s">
        <v>31</v>
      </c>
      <c r="E70" s="66" t="s">
        <v>34</v>
      </c>
      <c r="F70" s="66" t="s">
        <v>16</v>
      </c>
      <c r="G70" s="66" t="s">
        <v>54</v>
      </c>
      <c r="H70" s="4" t="s">
        <v>98</v>
      </c>
      <c r="I70" s="35">
        <f>I71</f>
        <v>364.45771000000002</v>
      </c>
      <c r="J70" s="35">
        <f t="shared" si="16"/>
        <v>357.66</v>
      </c>
      <c r="K70" s="223">
        <f t="shared" si="1"/>
        <v>98.134842585714537</v>
      </c>
    </row>
    <row r="71" spans="1:11" ht="31.5" x14ac:dyDescent="0.25">
      <c r="A71" s="72" t="s">
        <v>97</v>
      </c>
      <c r="B71" s="66" t="s">
        <v>17</v>
      </c>
      <c r="C71" s="66" t="s">
        <v>29</v>
      </c>
      <c r="D71" s="66" t="s">
        <v>31</v>
      </c>
      <c r="E71" s="66" t="s">
        <v>34</v>
      </c>
      <c r="F71" s="66" t="s">
        <v>16</v>
      </c>
      <c r="G71" s="66" t="s">
        <v>54</v>
      </c>
      <c r="H71" s="4" t="s">
        <v>99</v>
      </c>
      <c r="I71" s="35">
        <f>'Прил 2'!J72</f>
        <v>364.45771000000002</v>
      </c>
      <c r="J71" s="35">
        <f>'Прил 2'!K72</f>
        <v>357.66</v>
      </c>
      <c r="K71" s="223">
        <f t="shared" si="1"/>
        <v>98.134842585714537</v>
      </c>
    </row>
    <row r="72" spans="1:11" ht="54" customHeight="1" x14ac:dyDescent="0.25">
      <c r="A72" s="96" t="s">
        <v>187</v>
      </c>
      <c r="B72" s="4" t="s">
        <v>17</v>
      </c>
      <c r="C72" s="4" t="s">
        <v>29</v>
      </c>
      <c r="D72" s="4" t="s">
        <v>194</v>
      </c>
      <c r="E72" s="4"/>
      <c r="F72" s="4"/>
      <c r="G72" s="4"/>
      <c r="H72" s="4"/>
      <c r="I72" s="35">
        <f>I73</f>
        <v>14.8</v>
      </c>
      <c r="J72" s="35">
        <f t="shared" ref="J72:J74" si="17">J73</f>
        <v>0</v>
      </c>
      <c r="K72" s="223">
        <f t="shared" ref="K72:K108" si="18">J72/I72*100</f>
        <v>0</v>
      </c>
    </row>
    <row r="73" spans="1:11" ht="180" customHeight="1" x14ac:dyDescent="0.25">
      <c r="A73" s="160" t="s">
        <v>195</v>
      </c>
      <c r="B73" s="66" t="s">
        <v>17</v>
      </c>
      <c r="C73" s="66" t="s">
        <v>29</v>
      </c>
      <c r="D73" s="66" t="s">
        <v>194</v>
      </c>
      <c r="E73" s="66" t="s">
        <v>34</v>
      </c>
      <c r="F73" s="66" t="s">
        <v>16</v>
      </c>
      <c r="G73" s="66" t="s">
        <v>54</v>
      </c>
      <c r="H73" s="4"/>
      <c r="I73" s="35">
        <f>I74</f>
        <v>14.8</v>
      </c>
      <c r="J73" s="35">
        <f t="shared" si="17"/>
        <v>0</v>
      </c>
      <c r="K73" s="223">
        <f t="shared" si="18"/>
        <v>0</v>
      </c>
    </row>
    <row r="74" spans="1:11" ht="31.5" x14ac:dyDescent="0.25">
      <c r="A74" s="72" t="s">
        <v>96</v>
      </c>
      <c r="B74" s="66" t="s">
        <v>17</v>
      </c>
      <c r="C74" s="66" t="s">
        <v>29</v>
      </c>
      <c r="D74" s="66" t="s">
        <v>194</v>
      </c>
      <c r="E74" s="66" t="s">
        <v>34</v>
      </c>
      <c r="F74" s="66" t="s">
        <v>16</v>
      </c>
      <c r="G74" s="66" t="s">
        <v>54</v>
      </c>
      <c r="H74" s="4" t="s">
        <v>98</v>
      </c>
      <c r="I74" s="35">
        <f>I75</f>
        <v>14.8</v>
      </c>
      <c r="J74" s="35">
        <f t="shared" si="17"/>
        <v>0</v>
      </c>
      <c r="K74" s="223">
        <f t="shared" si="18"/>
        <v>0</v>
      </c>
    </row>
    <row r="75" spans="1:11" ht="31.5" x14ac:dyDescent="0.25">
      <c r="A75" s="72" t="s">
        <v>97</v>
      </c>
      <c r="B75" s="66" t="s">
        <v>17</v>
      </c>
      <c r="C75" s="66" t="s">
        <v>29</v>
      </c>
      <c r="D75" s="66" t="s">
        <v>194</v>
      </c>
      <c r="E75" s="66" t="s">
        <v>34</v>
      </c>
      <c r="F75" s="66" t="s">
        <v>16</v>
      </c>
      <c r="G75" s="66" t="s">
        <v>54</v>
      </c>
      <c r="H75" s="4" t="s">
        <v>99</v>
      </c>
      <c r="I75" s="35">
        <f>'Прил 2'!J76</f>
        <v>14.8</v>
      </c>
      <c r="J75" s="35">
        <f>'Прил 2'!K76</f>
        <v>0</v>
      </c>
      <c r="K75" s="223">
        <f t="shared" si="18"/>
        <v>0</v>
      </c>
    </row>
    <row r="76" spans="1:11" ht="47.25" x14ac:dyDescent="0.25">
      <c r="A76" s="125" t="s">
        <v>152</v>
      </c>
      <c r="B76" s="66" t="s">
        <v>17</v>
      </c>
      <c r="C76" s="66" t="s">
        <v>29</v>
      </c>
      <c r="D76" s="66" t="s">
        <v>47</v>
      </c>
      <c r="E76" s="66"/>
      <c r="F76" s="66"/>
      <c r="G76" s="66"/>
      <c r="H76" s="4"/>
      <c r="I76" s="35">
        <f>I77</f>
        <v>45.835999999999999</v>
      </c>
      <c r="J76" s="35">
        <f t="shared" ref="J76:J79" si="19">J77</f>
        <v>22.785</v>
      </c>
      <c r="K76" s="223">
        <f t="shared" si="18"/>
        <v>49.709835064141721</v>
      </c>
    </row>
    <row r="77" spans="1:11" ht="47.25" x14ac:dyDescent="0.25">
      <c r="A77" s="126" t="s">
        <v>153</v>
      </c>
      <c r="B77" s="66" t="s">
        <v>17</v>
      </c>
      <c r="C77" s="66" t="s">
        <v>29</v>
      </c>
      <c r="D77" s="66" t="s">
        <v>47</v>
      </c>
      <c r="E77" s="66" t="s">
        <v>23</v>
      </c>
      <c r="F77" s="66"/>
      <c r="G77" s="66"/>
      <c r="H77" s="4"/>
      <c r="I77" s="35">
        <f>I78</f>
        <v>45.835999999999999</v>
      </c>
      <c r="J77" s="35">
        <f t="shared" si="19"/>
        <v>22.785</v>
      </c>
      <c r="K77" s="223">
        <f t="shared" si="18"/>
        <v>49.709835064141721</v>
      </c>
    </row>
    <row r="78" spans="1:11" ht="31.5" x14ac:dyDescent="0.25">
      <c r="A78" s="126" t="s">
        <v>197</v>
      </c>
      <c r="B78" s="66" t="s">
        <v>17</v>
      </c>
      <c r="C78" s="66" t="s">
        <v>29</v>
      </c>
      <c r="D78" s="66" t="s">
        <v>47</v>
      </c>
      <c r="E78" s="66" t="s">
        <v>23</v>
      </c>
      <c r="F78" s="66" t="s">
        <v>36</v>
      </c>
      <c r="G78" s="66" t="s">
        <v>198</v>
      </c>
      <c r="H78" s="4"/>
      <c r="I78" s="35">
        <f>I79</f>
        <v>45.835999999999999</v>
      </c>
      <c r="J78" s="35">
        <f t="shared" si="19"/>
        <v>22.785</v>
      </c>
      <c r="K78" s="223">
        <f t="shared" si="18"/>
        <v>49.709835064141721</v>
      </c>
    </row>
    <row r="79" spans="1:11" ht="31.5" x14ac:dyDescent="0.25">
      <c r="A79" s="72" t="s">
        <v>96</v>
      </c>
      <c r="B79" s="66" t="s">
        <v>17</v>
      </c>
      <c r="C79" s="66" t="s">
        <v>29</v>
      </c>
      <c r="D79" s="66" t="s">
        <v>47</v>
      </c>
      <c r="E79" s="66" t="s">
        <v>23</v>
      </c>
      <c r="F79" s="66" t="s">
        <v>36</v>
      </c>
      <c r="G79" s="66" t="s">
        <v>198</v>
      </c>
      <c r="H79" s="4" t="s">
        <v>98</v>
      </c>
      <c r="I79" s="35">
        <f>I80</f>
        <v>45.835999999999999</v>
      </c>
      <c r="J79" s="35">
        <f t="shared" si="19"/>
        <v>22.785</v>
      </c>
      <c r="K79" s="223">
        <f t="shared" si="18"/>
        <v>49.709835064141721</v>
      </c>
    </row>
    <row r="80" spans="1:11" ht="31.5" x14ac:dyDescent="0.25">
      <c r="A80" s="72" t="s">
        <v>97</v>
      </c>
      <c r="B80" s="66" t="s">
        <v>17</v>
      </c>
      <c r="C80" s="66" t="s">
        <v>29</v>
      </c>
      <c r="D80" s="66" t="s">
        <v>47</v>
      </c>
      <c r="E80" s="66" t="s">
        <v>23</v>
      </c>
      <c r="F80" s="66" t="s">
        <v>36</v>
      </c>
      <c r="G80" s="66" t="s">
        <v>198</v>
      </c>
      <c r="H80" s="4" t="s">
        <v>99</v>
      </c>
      <c r="I80" s="35">
        <f>'Прил 2'!J81</f>
        <v>45.835999999999999</v>
      </c>
      <c r="J80" s="35">
        <f>'Прил 2'!K81</f>
        <v>22.785</v>
      </c>
      <c r="K80" s="223">
        <f t="shared" si="18"/>
        <v>49.709835064141721</v>
      </c>
    </row>
    <row r="81" spans="1:11" x14ac:dyDescent="0.25">
      <c r="A81" s="120" t="s">
        <v>20</v>
      </c>
      <c r="B81" s="78" t="s">
        <v>19</v>
      </c>
      <c r="C81" s="78"/>
      <c r="D81" s="78"/>
      <c r="E81" s="78"/>
      <c r="F81" s="78"/>
      <c r="G81" s="34"/>
      <c r="H81" s="34"/>
      <c r="I81" s="114">
        <f>I88+I82</f>
        <v>249.375</v>
      </c>
      <c r="J81" s="114">
        <f t="shared" ref="J81" si="20">J88+J82</f>
        <v>80.794000000000011</v>
      </c>
      <c r="K81" s="222">
        <f t="shared" si="18"/>
        <v>32.398596491228076</v>
      </c>
    </row>
    <row r="82" spans="1:11" x14ac:dyDescent="0.25">
      <c r="A82" s="120" t="s">
        <v>55</v>
      </c>
      <c r="B82" s="78" t="s">
        <v>19</v>
      </c>
      <c r="C82" s="78" t="s">
        <v>27</v>
      </c>
      <c r="D82" s="78"/>
      <c r="E82" s="78"/>
      <c r="F82" s="78"/>
      <c r="G82" s="113"/>
      <c r="H82" s="113"/>
      <c r="I82" s="114">
        <f>I83</f>
        <v>30</v>
      </c>
      <c r="J82" s="114">
        <f t="shared" ref="J82:J86" si="21">J83</f>
        <v>0</v>
      </c>
      <c r="K82" s="222">
        <f t="shared" si="18"/>
        <v>0</v>
      </c>
    </row>
    <row r="83" spans="1:11" ht="47.25" x14ac:dyDescent="0.25">
      <c r="A83" s="73" t="s">
        <v>152</v>
      </c>
      <c r="B83" s="4" t="s">
        <v>19</v>
      </c>
      <c r="C83" s="4" t="s">
        <v>27</v>
      </c>
      <c r="D83" s="4" t="s">
        <v>47</v>
      </c>
      <c r="E83" s="78"/>
      <c r="F83" s="78"/>
      <c r="G83" s="113"/>
      <c r="H83" s="113"/>
      <c r="I83" s="35">
        <f>I84</f>
        <v>30</v>
      </c>
      <c r="J83" s="35">
        <f t="shared" si="21"/>
        <v>0</v>
      </c>
      <c r="K83" s="223">
        <f t="shared" si="18"/>
        <v>0</v>
      </c>
    </row>
    <row r="84" spans="1:11" ht="47.25" x14ac:dyDescent="0.25">
      <c r="A84" s="73" t="s">
        <v>153</v>
      </c>
      <c r="B84" s="4" t="s">
        <v>19</v>
      </c>
      <c r="C84" s="4" t="s">
        <v>27</v>
      </c>
      <c r="D84" s="4" t="s">
        <v>47</v>
      </c>
      <c r="E84" s="4" t="s">
        <v>23</v>
      </c>
      <c r="F84" s="4"/>
      <c r="G84" s="34"/>
      <c r="H84" s="34"/>
      <c r="I84" s="35">
        <f>I85</f>
        <v>30</v>
      </c>
      <c r="J84" s="35">
        <f t="shared" si="21"/>
        <v>0</v>
      </c>
      <c r="K84" s="223">
        <f t="shared" si="18"/>
        <v>0</v>
      </c>
    </row>
    <row r="85" spans="1:11" ht="78.75" x14ac:dyDescent="0.25">
      <c r="A85" s="96" t="s">
        <v>188</v>
      </c>
      <c r="B85" s="4" t="s">
        <v>19</v>
      </c>
      <c r="C85" s="4" t="s">
        <v>27</v>
      </c>
      <c r="D85" s="4">
        <v>89</v>
      </c>
      <c r="E85" s="4">
        <v>1</v>
      </c>
      <c r="F85" s="4" t="s">
        <v>36</v>
      </c>
      <c r="G85" s="4" t="s">
        <v>189</v>
      </c>
      <c r="H85" s="65"/>
      <c r="I85" s="35">
        <f>I86</f>
        <v>30</v>
      </c>
      <c r="J85" s="35">
        <f t="shared" si="21"/>
        <v>0</v>
      </c>
      <c r="K85" s="223">
        <f t="shared" si="18"/>
        <v>0</v>
      </c>
    </row>
    <row r="86" spans="1:11" ht="31.5" x14ac:dyDescent="0.25">
      <c r="A86" s="72" t="s">
        <v>96</v>
      </c>
      <c r="B86" s="4" t="s">
        <v>19</v>
      </c>
      <c r="C86" s="4" t="s">
        <v>27</v>
      </c>
      <c r="D86" s="4">
        <v>89</v>
      </c>
      <c r="E86" s="4">
        <v>1</v>
      </c>
      <c r="F86" s="4" t="s">
        <v>36</v>
      </c>
      <c r="G86" s="4" t="s">
        <v>189</v>
      </c>
      <c r="H86" s="65" t="s">
        <v>98</v>
      </c>
      <c r="I86" s="35">
        <f>I87</f>
        <v>30</v>
      </c>
      <c r="J86" s="35">
        <f t="shared" si="21"/>
        <v>0</v>
      </c>
      <c r="K86" s="223">
        <f t="shared" si="18"/>
        <v>0</v>
      </c>
    </row>
    <row r="87" spans="1:11" ht="31.5" x14ac:dyDescent="0.25">
      <c r="A87" s="72" t="s">
        <v>97</v>
      </c>
      <c r="B87" s="4" t="s">
        <v>19</v>
      </c>
      <c r="C87" s="4" t="s">
        <v>27</v>
      </c>
      <c r="D87" s="4">
        <v>89</v>
      </c>
      <c r="E87" s="4">
        <v>1</v>
      </c>
      <c r="F87" s="4" t="s">
        <v>36</v>
      </c>
      <c r="G87" s="4" t="s">
        <v>189</v>
      </c>
      <c r="H87" s="65" t="s">
        <v>99</v>
      </c>
      <c r="I87" s="35">
        <f>'Прил 2'!J88</f>
        <v>30</v>
      </c>
      <c r="J87" s="35">
        <f>'Прил 2'!K88</f>
        <v>0</v>
      </c>
      <c r="K87" s="223">
        <f t="shared" si="18"/>
        <v>0</v>
      </c>
    </row>
    <row r="88" spans="1:11" x14ac:dyDescent="0.25">
      <c r="A88" s="120" t="s">
        <v>56</v>
      </c>
      <c r="B88" s="78" t="s">
        <v>19</v>
      </c>
      <c r="C88" s="78" t="s">
        <v>28</v>
      </c>
      <c r="D88" s="78"/>
      <c r="E88" s="78"/>
      <c r="F88" s="123"/>
      <c r="G88" s="113"/>
      <c r="H88" s="113"/>
      <c r="I88" s="114">
        <f>'Прил 3'!I89+'Прил 3'!I92</f>
        <v>219.375</v>
      </c>
      <c r="J88" s="114">
        <f>'Прил 3'!J89+'Прил 3'!J92</f>
        <v>80.794000000000011</v>
      </c>
      <c r="K88" s="222">
        <f t="shared" si="18"/>
        <v>36.829173789173794</v>
      </c>
    </row>
    <row r="89" spans="1:11" x14ac:dyDescent="0.25">
      <c r="A89" s="72" t="s">
        <v>57</v>
      </c>
      <c r="B89" s="4" t="s">
        <v>19</v>
      </c>
      <c r="C89" s="4" t="s">
        <v>28</v>
      </c>
      <c r="D89" s="4" t="s">
        <v>47</v>
      </c>
      <c r="E89" s="4">
        <v>1</v>
      </c>
      <c r="F89" s="66" t="s">
        <v>36</v>
      </c>
      <c r="G89" s="97">
        <v>43010</v>
      </c>
      <c r="H89" s="34"/>
      <c r="I89" s="35">
        <f>I90</f>
        <v>178</v>
      </c>
      <c r="J89" s="35">
        <f t="shared" ref="J89:J90" si="22">J90</f>
        <v>64.034000000000006</v>
      </c>
      <c r="K89" s="223">
        <f t="shared" si="18"/>
        <v>35.974157303370788</v>
      </c>
    </row>
    <row r="90" spans="1:11" ht="31.5" x14ac:dyDescent="0.25">
      <c r="A90" s="72" t="s">
        <v>96</v>
      </c>
      <c r="B90" s="4" t="s">
        <v>19</v>
      </c>
      <c r="C90" s="4" t="s">
        <v>28</v>
      </c>
      <c r="D90" s="4" t="s">
        <v>47</v>
      </c>
      <c r="E90" s="4">
        <v>1</v>
      </c>
      <c r="F90" s="66" t="s">
        <v>36</v>
      </c>
      <c r="G90" s="97">
        <v>43010</v>
      </c>
      <c r="H90" s="97">
        <v>200</v>
      </c>
      <c r="I90" s="35">
        <f>I91</f>
        <v>178</v>
      </c>
      <c r="J90" s="35">
        <f t="shared" si="22"/>
        <v>64.034000000000006</v>
      </c>
      <c r="K90" s="223">
        <f t="shared" si="18"/>
        <v>35.974157303370788</v>
      </c>
    </row>
    <row r="91" spans="1:11" ht="31.5" x14ac:dyDescent="0.25">
      <c r="A91" s="72" t="s">
        <v>97</v>
      </c>
      <c r="B91" s="4" t="s">
        <v>19</v>
      </c>
      <c r="C91" s="4" t="s">
        <v>28</v>
      </c>
      <c r="D91" s="4" t="s">
        <v>47</v>
      </c>
      <c r="E91" s="4">
        <v>1</v>
      </c>
      <c r="F91" s="66" t="s">
        <v>36</v>
      </c>
      <c r="G91" s="97">
        <v>43010</v>
      </c>
      <c r="H91" s="97">
        <v>240</v>
      </c>
      <c r="I91" s="35">
        <f>'Прил 2'!J94</f>
        <v>178</v>
      </c>
      <c r="J91" s="35">
        <f>'Прил 2'!K94</f>
        <v>64.034000000000006</v>
      </c>
      <c r="K91" s="223">
        <f t="shared" si="18"/>
        <v>35.974157303370788</v>
      </c>
    </row>
    <row r="92" spans="1:11" x14ac:dyDescent="0.25">
      <c r="A92" s="72" t="s">
        <v>130</v>
      </c>
      <c r="B92" s="4" t="s">
        <v>19</v>
      </c>
      <c r="C92" s="4" t="s">
        <v>28</v>
      </c>
      <c r="D92" s="4" t="s">
        <v>47</v>
      </c>
      <c r="E92" s="4">
        <v>1</v>
      </c>
      <c r="F92" s="66" t="s">
        <v>36</v>
      </c>
      <c r="G92" s="97">
        <v>43040</v>
      </c>
      <c r="H92" s="34"/>
      <c r="I92" s="35">
        <f>I93</f>
        <v>41.375000000000007</v>
      </c>
      <c r="J92" s="35">
        <f t="shared" ref="J92:J93" si="23">J93</f>
        <v>16.760000000000002</v>
      </c>
      <c r="K92" s="223">
        <f t="shared" si="18"/>
        <v>40.507552870090628</v>
      </c>
    </row>
    <row r="93" spans="1:11" ht="31.5" x14ac:dyDescent="0.25">
      <c r="A93" s="72" t="s">
        <v>96</v>
      </c>
      <c r="B93" s="4" t="s">
        <v>19</v>
      </c>
      <c r="C93" s="4" t="s">
        <v>28</v>
      </c>
      <c r="D93" s="4" t="s">
        <v>47</v>
      </c>
      <c r="E93" s="4">
        <v>1</v>
      </c>
      <c r="F93" s="66" t="s">
        <v>36</v>
      </c>
      <c r="G93" s="97">
        <v>43040</v>
      </c>
      <c r="H93" s="97">
        <v>200</v>
      </c>
      <c r="I93" s="35">
        <f>I94</f>
        <v>41.375000000000007</v>
      </c>
      <c r="J93" s="35">
        <f t="shared" si="23"/>
        <v>16.760000000000002</v>
      </c>
      <c r="K93" s="223">
        <f t="shared" si="18"/>
        <v>40.507552870090628</v>
      </c>
    </row>
    <row r="94" spans="1:11" ht="31.5" x14ac:dyDescent="0.25">
      <c r="A94" s="72" t="s">
        <v>97</v>
      </c>
      <c r="B94" s="4" t="s">
        <v>19</v>
      </c>
      <c r="C94" s="4" t="s">
        <v>28</v>
      </c>
      <c r="D94" s="4" t="s">
        <v>47</v>
      </c>
      <c r="E94" s="4">
        <v>1</v>
      </c>
      <c r="F94" s="66" t="s">
        <v>36</v>
      </c>
      <c r="G94" s="97">
        <v>43040</v>
      </c>
      <c r="H94" s="97">
        <v>240</v>
      </c>
      <c r="I94" s="35">
        <f>'Прил 2'!J97</f>
        <v>41.375000000000007</v>
      </c>
      <c r="J94" s="35">
        <f>'Прил 2'!K97</f>
        <v>16.760000000000002</v>
      </c>
      <c r="K94" s="223">
        <f t="shared" si="18"/>
        <v>40.507552870090628</v>
      </c>
    </row>
    <row r="95" spans="1:11" x14ac:dyDescent="0.25">
      <c r="A95" s="120" t="s">
        <v>58</v>
      </c>
      <c r="B95" s="78" t="s">
        <v>30</v>
      </c>
      <c r="C95" s="78"/>
      <c r="D95" s="79"/>
      <c r="E95" s="78"/>
      <c r="F95" s="78"/>
      <c r="G95" s="78"/>
      <c r="H95" s="129"/>
      <c r="I95" s="114">
        <f t="shared" ref="I95:J100" si="24">I96</f>
        <v>90.668999999999997</v>
      </c>
      <c r="J95" s="114">
        <f t="shared" si="24"/>
        <v>90.668000000000006</v>
      </c>
      <c r="K95" s="222">
        <f t="shared" si="18"/>
        <v>99.998897087207325</v>
      </c>
    </row>
    <row r="96" spans="1:11" x14ac:dyDescent="0.25">
      <c r="A96" s="134" t="s">
        <v>26</v>
      </c>
      <c r="B96" s="78" t="s">
        <v>30</v>
      </c>
      <c r="C96" s="78" t="s">
        <v>16</v>
      </c>
      <c r="D96" s="129"/>
      <c r="E96" s="78"/>
      <c r="F96" s="78"/>
      <c r="G96" s="78"/>
      <c r="H96" s="129"/>
      <c r="I96" s="114">
        <f>I97</f>
        <v>90.668999999999997</v>
      </c>
      <c r="J96" s="114">
        <f t="shared" si="24"/>
        <v>90.668000000000006</v>
      </c>
      <c r="K96" s="222">
        <f t="shared" si="18"/>
        <v>99.998897087207325</v>
      </c>
    </row>
    <row r="97" spans="1:12" ht="47.25" x14ac:dyDescent="0.25">
      <c r="A97" s="73" t="s">
        <v>152</v>
      </c>
      <c r="B97" s="4" t="s">
        <v>30</v>
      </c>
      <c r="C97" s="4" t="s">
        <v>16</v>
      </c>
      <c r="D97" s="4">
        <v>89</v>
      </c>
      <c r="E97" s="4"/>
      <c r="F97" s="4"/>
      <c r="G97" s="4"/>
      <c r="H97" s="65"/>
      <c r="I97" s="35">
        <f>I98</f>
        <v>90.668999999999997</v>
      </c>
      <c r="J97" s="35">
        <f t="shared" si="24"/>
        <v>90.668000000000006</v>
      </c>
      <c r="K97" s="223">
        <f t="shared" si="18"/>
        <v>99.998897087207325</v>
      </c>
      <c r="L97" s="30"/>
    </row>
    <row r="98" spans="1:12" ht="47.25" x14ac:dyDescent="0.25">
      <c r="A98" s="73" t="s">
        <v>153</v>
      </c>
      <c r="B98" s="4" t="s">
        <v>30</v>
      </c>
      <c r="C98" s="4" t="s">
        <v>16</v>
      </c>
      <c r="D98" s="4">
        <v>89</v>
      </c>
      <c r="E98" s="4">
        <v>1</v>
      </c>
      <c r="F98" s="4"/>
      <c r="G98" s="4"/>
      <c r="H98" s="65"/>
      <c r="I98" s="35">
        <f>I99</f>
        <v>90.668999999999997</v>
      </c>
      <c r="J98" s="35">
        <f t="shared" si="24"/>
        <v>90.668000000000006</v>
      </c>
      <c r="K98" s="223">
        <f t="shared" si="18"/>
        <v>99.998897087207325</v>
      </c>
      <c r="L98" s="30"/>
    </row>
    <row r="99" spans="1:12" x14ac:dyDescent="0.25">
      <c r="A99" s="73" t="s">
        <v>91</v>
      </c>
      <c r="B99" s="135" t="s">
        <v>30</v>
      </c>
      <c r="C99" s="135" t="s">
        <v>16</v>
      </c>
      <c r="D99" s="102">
        <v>89</v>
      </c>
      <c r="E99" s="66">
        <v>1</v>
      </c>
      <c r="F99" s="66" t="s">
        <v>36</v>
      </c>
      <c r="G99" s="66" t="s">
        <v>60</v>
      </c>
      <c r="H99" s="102"/>
      <c r="I99" s="35">
        <f t="shared" si="24"/>
        <v>90.668999999999997</v>
      </c>
      <c r="J99" s="35">
        <f t="shared" si="24"/>
        <v>90.668000000000006</v>
      </c>
      <c r="K99" s="223">
        <f t="shared" si="18"/>
        <v>99.998897087207325</v>
      </c>
    </row>
    <row r="100" spans="1:12" x14ac:dyDescent="0.25">
      <c r="A100" s="73" t="s">
        <v>92</v>
      </c>
      <c r="B100" s="135" t="s">
        <v>30</v>
      </c>
      <c r="C100" s="135" t="s">
        <v>16</v>
      </c>
      <c r="D100" s="102">
        <v>89</v>
      </c>
      <c r="E100" s="66">
        <v>1</v>
      </c>
      <c r="F100" s="66" t="s">
        <v>36</v>
      </c>
      <c r="G100" s="66" t="s">
        <v>60</v>
      </c>
      <c r="H100" s="102" t="s">
        <v>94</v>
      </c>
      <c r="I100" s="35">
        <f t="shared" si="24"/>
        <v>90.668999999999997</v>
      </c>
      <c r="J100" s="35">
        <f t="shared" si="24"/>
        <v>90.668000000000006</v>
      </c>
      <c r="K100" s="223">
        <f t="shared" si="18"/>
        <v>99.998897087207325</v>
      </c>
    </row>
    <row r="101" spans="1:12" x14ac:dyDescent="0.25">
      <c r="A101" s="73" t="s">
        <v>93</v>
      </c>
      <c r="B101" s="135" t="s">
        <v>30</v>
      </c>
      <c r="C101" s="135" t="s">
        <v>16</v>
      </c>
      <c r="D101" s="102">
        <v>89</v>
      </c>
      <c r="E101" s="66">
        <v>1</v>
      </c>
      <c r="F101" s="66" t="s">
        <v>36</v>
      </c>
      <c r="G101" s="66" t="s">
        <v>60</v>
      </c>
      <c r="H101" s="102" t="s">
        <v>95</v>
      </c>
      <c r="I101" s="35">
        <f>'Прил 2'!J104</f>
        <v>90.668999999999997</v>
      </c>
      <c r="J101" s="35">
        <f>'Прил 2'!K104</f>
        <v>90.668000000000006</v>
      </c>
      <c r="K101" s="223">
        <f t="shared" si="18"/>
        <v>99.998897087207325</v>
      </c>
    </row>
    <row r="102" spans="1:12" x14ac:dyDescent="0.25">
      <c r="A102" s="117" t="s">
        <v>18</v>
      </c>
      <c r="B102" s="136" t="s">
        <v>31</v>
      </c>
      <c r="C102" s="136"/>
      <c r="D102" s="127"/>
      <c r="E102" s="94"/>
      <c r="F102" s="94"/>
      <c r="G102" s="94"/>
      <c r="H102" s="127"/>
      <c r="I102" s="114">
        <f t="shared" ref="I102:J107" si="25">I103</f>
        <v>38.265999999999998</v>
      </c>
      <c r="J102" s="114">
        <f t="shared" si="25"/>
        <v>38.265999999999998</v>
      </c>
      <c r="K102" s="222">
        <f t="shared" si="18"/>
        <v>100</v>
      </c>
    </row>
    <row r="103" spans="1:12" ht="31.5" x14ac:dyDescent="0.25">
      <c r="A103" s="117" t="s">
        <v>61</v>
      </c>
      <c r="B103" s="94">
        <v>13</v>
      </c>
      <c r="C103" s="94" t="s">
        <v>16</v>
      </c>
      <c r="D103" s="124"/>
      <c r="E103" s="94"/>
      <c r="F103" s="94"/>
      <c r="G103" s="94"/>
      <c r="H103" s="127"/>
      <c r="I103" s="114">
        <f t="shared" si="25"/>
        <v>38.265999999999998</v>
      </c>
      <c r="J103" s="114">
        <f t="shared" si="25"/>
        <v>38.265999999999998</v>
      </c>
      <c r="K103" s="222">
        <f t="shared" si="18"/>
        <v>100</v>
      </c>
    </row>
    <row r="104" spans="1:12" ht="47.25" x14ac:dyDescent="0.25">
      <c r="A104" s="73" t="s">
        <v>152</v>
      </c>
      <c r="B104" s="66" t="s">
        <v>31</v>
      </c>
      <c r="C104" s="66" t="s">
        <v>16</v>
      </c>
      <c r="D104" s="4">
        <v>89</v>
      </c>
      <c r="E104" s="4">
        <v>0</v>
      </c>
      <c r="F104" s="66"/>
      <c r="G104" s="66"/>
      <c r="H104" s="102"/>
      <c r="I104" s="35">
        <f t="shared" si="25"/>
        <v>38.265999999999998</v>
      </c>
      <c r="J104" s="35">
        <f t="shared" si="25"/>
        <v>38.265999999999998</v>
      </c>
      <c r="K104" s="223">
        <f t="shared" si="18"/>
        <v>100</v>
      </c>
    </row>
    <row r="105" spans="1:12" ht="47.25" x14ac:dyDescent="0.25">
      <c r="A105" s="73" t="s">
        <v>153</v>
      </c>
      <c r="B105" s="66" t="s">
        <v>31</v>
      </c>
      <c r="C105" s="66" t="s">
        <v>16</v>
      </c>
      <c r="D105" s="4">
        <v>89</v>
      </c>
      <c r="E105" s="4">
        <v>1</v>
      </c>
      <c r="F105" s="66"/>
      <c r="G105" s="66"/>
      <c r="H105" s="102"/>
      <c r="I105" s="35">
        <f t="shared" si="25"/>
        <v>38.265999999999998</v>
      </c>
      <c r="J105" s="35">
        <f t="shared" si="25"/>
        <v>38.265999999999998</v>
      </c>
      <c r="K105" s="223">
        <f t="shared" si="18"/>
        <v>100</v>
      </c>
    </row>
    <row r="106" spans="1:12" x14ac:dyDescent="0.25">
      <c r="A106" s="72" t="s">
        <v>62</v>
      </c>
      <c r="B106" s="66">
        <v>13</v>
      </c>
      <c r="C106" s="66" t="s">
        <v>16</v>
      </c>
      <c r="D106" s="74">
        <v>89</v>
      </c>
      <c r="E106" s="66">
        <v>1</v>
      </c>
      <c r="F106" s="66" t="s">
        <v>36</v>
      </c>
      <c r="G106" s="66">
        <v>41240</v>
      </c>
      <c r="H106" s="102"/>
      <c r="I106" s="35">
        <f t="shared" si="25"/>
        <v>38.265999999999998</v>
      </c>
      <c r="J106" s="35">
        <f t="shared" si="25"/>
        <v>38.265999999999998</v>
      </c>
      <c r="K106" s="223">
        <f t="shared" si="18"/>
        <v>100</v>
      </c>
    </row>
    <row r="107" spans="1:12" x14ac:dyDescent="0.25">
      <c r="A107" s="72" t="s">
        <v>89</v>
      </c>
      <c r="B107" s="66">
        <v>13</v>
      </c>
      <c r="C107" s="66" t="s">
        <v>16</v>
      </c>
      <c r="D107" s="74">
        <v>89</v>
      </c>
      <c r="E107" s="66">
        <v>1</v>
      </c>
      <c r="F107" s="66" t="s">
        <v>36</v>
      </c>
      <c r="G107" s="66" t="s">
        <v>66</v>
      </c>
      <c r="H107" s="102" t="s">
        <v>90</v>
      </c>
      <c r="I107" s="35">
        <f t="shared" si="25"/>
        <v>38.265999999999998</v>
      </c>
      <c r="J107" s="35">
        <f t="shared" si="25"/>
        <v>38.265999999999998</v>
      </c>
      <c r="K107" s="223">
        <f t="shared" si="18"/>
        <v>100</v>
      </c>
    </row>
    <row r="108" spans="1:12" x14ac:dyDescent="0.25">
      <c r="A108" s="70" t="s">
        <v>63</v>
      </c>
      <c r="B108" s="66">
        <v>13</v>
      </c>
      <c r="C108" s="66" t="s">
        <v>16</v>
      </c>
      <c r="D108" s="74">
        <v>89</v>
      </c>
      <c r="E108" s="66">
        <v>1</v>
      </c>
      <c r="F108" s="66" t="s">
        <v>36</v>
      </c>
      <c r="G108" s="66">
        <v>41240</v>
      </c>
      <c r="H108" s="102">
        <v>730</v>
      </c>
      <c r="I108" s="35">
        <f>'Прил 2'!J111</f>
        <v>38.265999999999998</v>
      </c>
      <c r="J108" s="35">
        <f>'Прил 2'!K111</f>
        <v>38.265999999999998</v>
      </c>
      <c r="K108" s="223">
        <f t="shared" si="18"/>
        <v>100</v>
      </c>
    </row>
  </sheetData>
  <autoFilter ref="A6:K108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41" priority="47" stopIfTrue="1">
      <formula>$F41=""</formula>
    </cfRule>
    <cfRule type="expression" dxfId="40" priority="48" stopIfTrue="1">
      <formula>#REF!&lt;&gt;""</formula>
    </cfRule>
    <cfRule type="expression" dxfId="39" priority="49" stopIfTrue="1">
      <formula>AND($G41="",$F41&lt;&gt;"")</formula>
    </cfRule>
  </conditionalFormatting>
  <conditionalFormatting sqref="B57">
    <cfRule type="expression" dxfId="38" priority="44" stopIfTrue="1">
      <formula>$F57=""</formula>
    </cfRule>
    <cfRule type="expression" dxfId="37" priority="46" stopIfTrue="1">
      <formula>AND($G57="",$F57&lt;&gt;"")</formula>
    </cfRule>
  </conditionalFormatting>
  <conditionalFormatting sqref="A39">
    <cfRule type="expression" dxfId="36" priority="41" stopIfTrue="1">
      <formula>$F39=""</formula>
    </cfRule>
    <cfRule type="expression" dxfId="35" priority="42" stopIfTrue="1">
      <formula>#REF!&lt;&gt;""</formula>
    </cfRule>
    <cfRule type="expression" dxfId="34" priority="43" stopIfTrue="1">
      <formula>AND($G39="",$F39&lt;&gt;"")</formula>
    </cfRule>
  </conditionalFormatting>
  <conditionalFormatting sqref="A89 A92">
    <cfRule type="expression" dxfId="33" priority="35" stopIfTrue="1">
      <formula>$F89=""</formula>
    </cfRule>
    <cfRule type="expression" dxfId="32" priority="37" stopIfTrue="1">
      <formula>AND($G89="",$F89&lt;&gt;"")</formula>
    </cfRule>
  </conditionalFormatting>
  <conditionalFormatting sqref="A92">
    <cfRule type="expression" dxfId="31" priority="32" stopIfTrue="1">
      <formula>$F92=""</formula>
    </cfRule>
    <cfRule type="expression" dxfId="30" priority="34" stopIfTrue="1">
      <formula>AND($G92="",$F92&lt;&gt;"")</formula>
    </cfRule>
  </conditionalFormatting>
  <conditionalFormatting sqref="A39">
    <cfRule type="expression" dxfId="29" priority="29" stopIfTrue="1">
      <formula>$F39=""</formula>
    </cfRule>
    <cfRule type="expression" dxfId="28" priority="30" stopIfTrue="1">
      <formula>#REF!&lt;&gt;""</formula>
    </cfRule>
    <cfRule type="expression" dxfId="27" priority="31" stopIfTrue="1">
      <formula>AND($G39="",$F39&lt;&gt;"")</formula>
    </cfRule>
  </conditionalFormatting>
  <conditionalFormatting sqref="A36">
    <cfRule type="expression" dxfId="26" priority="26" stopIfTrue="1">
      <formula>$F36=""</formula>
    </cfRule>
    <cfRule type="expression" dxfId="25" priority="27" stopIfTrue="1">
      <formula>#REF!&lt;&gt;""</formula>
    </cfRule>
    <cfRule type="expression" dxfId="24" priority="28" stopIfTrue="1">
      <formula>AND($G36="",$F36&lt;&gt;"")</formula>
    </cfRule>
  </conditionalFormatting>
  <conditionalFormatting sqref="F39 E88">
    <cfRule type="expression" dxfId="23" priority="24" stopIfTrue="1">
      <formula>$C39=""</formula>
    </cfRule>
    <cfRule type="expression" dxfId="22" priority="25" stopIfTrue="1">
      <formula>$D39&lt;&gt;""</formula>
    </cfRule>
  </conditionalFormatting>
  <conditionalFormatting sqref="E39">
    <cfRule type="expression" dxfId="21" priority="22" stopIfTrue="1">
      <formula>$C39=""</formula>
    </cfRule>
    <cfRule type="expression" dxfId="20" priority="23" stopIfTrue="1">
      <formula>$D39&lt;&gt;""</formula>
    </cfRule>
  </conditionalFormatting>
  <conditionalFormatting sqref="F88">
    <cfRule type="expression" dxfId="19" priority="15" stopIfTrue="1">
      <formula>$C88=""</formula>
    </cfRule>
    <cfRule type="expression" dxfId="18" priority="16" stopIfTrue="1">
      <formula>$D88&lt;&gt;""</formula>
    </cfRule>
  </conditionalFormatting>
  <conditionalFormatting sqref="F88">
    <cfRule type="expression" dxfId="17" priority="11" stopIfTrue="1">
      <formula>$C88=""</formula>
    </cfRule>
    <cfRule type="expression" dxfId="16" priority="12" stopIfTrue="1">
      <formula>$D88&lt;&gt;""</formula>
    </cfRule>
  </conditionalFormatting>
  <conditionalFormatting sqref="F39">
    <cfRule type="expression" dxfId="15" priority="9" stopIfTrue="1">
      <formula>$C39=""</formula>
    </cfRule>
    <cfRule type="expression" dxfId="14" priority="10" stopIfTrue="1">
      <formula>$D39&lt;&gt;""</formula>
    </cfRule>
  </conditionalFormatting>
  <conditionalFormatting sqref="E39">
    <cfRule type="expression" dxfId="13" priority="7" stopIfTrue="1">
      <formula>$C39=""</formula>
    </cfRule>
    <cfRule type="expression" dxfId="12" priority="8" stopIfTrue="1">
      <formula>$D39&lt;&gt;""</formula>
    </cfRule>
  </conditionalFormatting>
  <conditionalFormatting sqref="A45">
    <cfRule type="expression" dxfId="11" priority="4" stopIfTrue="1">
      <formula>$F45=""</formula>
    </cfRule>
    <cfRule type="expression" dxfId="10" priority="5" stopIfTrue="1">
      <formula>$H45&lt;&gt;""</formula>
    </cfRule>
    <cfRule type="expression" dxfId="9" priority="6" stopIfTrue="1">
      <formula>AND($G45="",$F45&lt;&gt;"")</formula>
    </cfRule>
  </conditionalFormatting>
  <conditionalFormatting sqref="B45">
    <cfRule type="expression" dxfId="8" priority="1" stopIfTrue="1">
      <formula>$F45=""</formula>
    </cfRule>
    <cfRule type="expression" dxfId="7" priority="2" stopIfTrue="1">
      <formula>#REF!&lt;&gt;""</formula>
    </cfRule>
    <cfRule type="expression" dxfId="6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A89 A92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37"/>
  <sheetViews>
    <sheetView view="pageBreakPreview" topLeftCell="A88" zoomScaleNormal="100" zoomScaleSheetLayoutView="100" workbookViewId="0">
      <selection activeCell="A2" sqref="A2:L2"/>
    </sheetView>
  </sheetViews>
  <sheetFormatPr defaultColWidth="9.140625" defaultRowHeight="15" x14ac:dyDescent="0.2"/>
  <cols>
    <col min="1" max="1" width="54.85546875" style="40" customWidth="1"/>
    <col min="2" max="8" width="9.140625" style="13"/>
    <col min="9" max="9" width="9.140625" style="13" customWidth="1"/>
    <col min="10" max="10" width="11.85546875" style="13" customWidth="1"/>
    <col min="11" max="11" width="11.7109375" style="13" customWidth="1"/>
    <col min="12" max="12" width="14" style="13" customWidth="1"/>
    <col min="13" max="53" width="9.140625" style="1"/>
    <col min="54" max="16384" width="9.140625" style="13"/>
  </cols>
  <sheetData>
    <row r="1" spans="1:53" ht="148.5" customHeight="1" x14ac:dyDescent="0.25">
      <c r="A1" s="144"/>
      <c r="B1" s="145"/>
      <c r="C1" s="146"/>
      <c r="D1" s="146"/>
      <c r="E1" s="146"/>
      <c r="F1" s="146"/>
      <c r="G1" s="146"/>
      <c r="H1" s="146"/>
      <c r="I1" s="7"/>
      <c r="J1" s="225" t="s">
        <v>212</v>
      </c>
      <c r="K1" s="225"/>
      <c r="L1" s="225"/>
    </row>
    <row r="2" spans="1:53" ht="85.5" customHeight="1" x14ac:dyDescent="0.35">
      <c r="A2" s="235" t="s">
        <v>208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6"/>
      <c r="N2" s="236"/>
      <c r="O2" s="236"/>
      <c r="P2" s="236"/>
      <c r="Q2" s="236"/>
      <c r="R2" s="236"/>
      <c r="S2" s="236"/>
      <c r="T2" s="236"/>
    </row>
    <row r="3" spans="1:53" ht="15.75" x14ac:dyDescent="0.25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139"/>
      <c r="L3" s="106" t="s">
        <v>168</v>
      </c>
    </row>
    <row r="4" spans="1:53" ht="15.75" x14ac:dyDescent="0.2">
      <c r="A4" s="233" t="s">
        <v>12</v>
      </c>
      <c r="B4" s="233" t="s">
        <v>170</v>
      </c>
      <c r="C4" s="233"/>
      <c r="D4" s="233"/>
      <c r="E4" s="233"/>
      <c r="F4" s="233" t="s">
        <v>14</v>
      </c>
      <c r="G4" s="233" t="s">
        <v>13</v>
      </c>
      <c r="H4" s="233" t="s">
        <v>169</v>
      </c>
      <c r="I4" s="233" t="s">
        <v>21</v>
      </c>
      <c r="J4" s="226" t="s">
        <v>3</v>
      </c>
      <c r="K4" s="226"/>
      <c r="L4" s="226"/>
    </row>
    <row r="5" spans="1:53" ht="33.75" customHeight="1" x14ac:dyDescent="0.2">
      <c r="A5" s="233" t="s">
        <v>172</v>
      </c>
      <c r="B5" s="233" t="s">
        <v>172</v>
      </c>
      <c r="C5" s="233"/>
      <c r="D5" s="233"/>
      <c r="E5" s="233"/>
      <c r="F5" s="233" t="s">
        <v>172</v>
      </c>
      <c r="G5" s="233" t="s">
        <v>172</v>
      </c>
      <c r="H5" s="233" t="s">
        <v>172</v>
      </c>
      <c r="I5" s="233" t="s">
        <v>172</v>
      </c>
      <c r="J5" s="207" t="s">
        <v>205</v>
      </c>
      <c r="K5" s="207" t="s">
        <v>206</v>
      </c>
      <c r="L5" s="207" t="s">
        <v>203</v>
      </c>
    </row>
    <row r="6" spans="1:53" s="36" customFormat="1" ht="15.75" x14ac:dyDescent="0.2">
      <c r="A6" s="85">
        <v>1</v>
      </c>
      <c r="B6" s="86">
        <v>2</v>
      </c>
      <c r="C6" s="86">
        <v>3</v>
      </c>
      <c r="D6" s="86">
        <v>4</v>
      </c>
      <c r="E6" s="87">
        <v>5</v>
      </c>
      <c r="F6" s="86">
        <v>6</v>
      </c>
      <c r="G6" s="88">
        <v>7</v>
      </c>
      <c r="H6" s="86">
        <v>8</v>
      </c>
      <c r="I6" s="86">
        <v>9</v>
      </c>
      <c r="J6" s="89" t="s">
        <v>30</v>
      </c>
      <c r="K6" s="89" t="s">
        <v>44</v>
      </c>
      <c r="L6" s="90" t="s">
        <v>132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38" customFormat="1" ht="19.899999999999999" customHeight="1" x14ac:dyDescent="0.25">
      <c r="A7" s="91" t="s">
        <v>22</v>
      </c>
      <c r="B7" s="92"/>
      <c r="C7" s="92"/>
      <c r="D7" s="92"/>
      <c r="E7" s="93"/>
      <c r="F7" s="94"/>
      <c r="G7" s="95"/>
      <c r="H7" s="92"/>
      <c r="I7" s="92"/>
      <c r="J7" s="148">
        <f>J28+J71+J8+J21+J15</f>
        <v>2570.9717100000003</v>
      </c>
      <c r="K7" s="148">
        <f>K28+K71+K8+K21+K15</f>
        <v>2215.364</v>
      </c>
      <c r="L7" s="224">
        <f>K7/J7*100</f>
        <v>86.168353832255889</v>
      </c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</row>
    <row r="8" spans="1:53" s="38" customFormat="1" ht="68.25" customHeight="1" x14ac:dyDescent="0.25">
      <c r="A8" s="72" t="s">
        <v>191</v>
      </c>
      <c r="B8" s="176" t="s">
        <v>44</v>
      </c>
      <c r="C8" s="177"/>
      <c r="D8" s="177"/>
      <c r="E8" s="178"/>
      <c r="F8" s="66"/>
      <c r="G8" s="66"/>
      <c r="H8" s="66"/>
      <c r="I8" s="177"/>
      <c r="J8" s="191">
        <f t="shared" ref="J8:J13" si="0">J9</f>
        <v>0.5</v>
      </c>
      <c r="K8" s="191">
        <f t="shared" ref="K8:K13" si="1">K9</f>
        <v>0</v>
      </c>
      <c r="L8" s="191">
        <f t="shared" ref="L8:L71" si="2">K8/J8*100</f>
        <v>0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</row>
    <row r="9" spans="1:53" s="38" customFormat="1" ht="19.899999999999999" customHeight="1" x14ac:dyDescent="0.25">
      <c r="A9" s="72" t="s">
        <v>193</v>
      </c>
      <c r="B9" s="176" t="s">
        <v>44</v>
      </c>
      <c r="C9" s="177" t="s">
        <v>34</v>
      </c>
      <c r="D9" s="177" t="s">
        <v>36</v>
      </c>
      <c r="E9" s="178" t="s">
        <v>192</v>
      </c>
      <c r="F9" s="66"/>
      <c r="G9" s="66"/>
      <c r="H9" s="66"/>
      <c r="I9" s="177"/>
      <c r="J9" s="191">
        <f t="shared" si="0"/>
        <v>0.5</v>
      </c>
      <c r="K9" s="191">
        <f t="shared" si="1"/>
        <v>0</v>
      </c>
      <c r="L9" s="191">
        <f t="shared" si="2"/>
        <v>0</v>
      </c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</row>
    <row r="10" spans="1:53" s="38" customFormat="1" ht="32.25" customHeight="1" x14ac:dyDescent="0.25">
      <c r="A10" s="72" t="s">
        <v>96</v>
      </c>
      <c r="B10" s="176" t="s">
        <v>44</v>
      </c>
      <c r="C10" s="177" t="s">
        <v>34</v>
      </c>
      <c r="D10" s="177" t="s">
        <v>36</v>
      </c>
      <c r="E10" s="178" t="s">
        <v>192</v>
      </c>
      <c r="F10" s="66" t="s">
        <v>98</v>
      </c>
      <c r="G10" s="66"/>
      <c r="H10" s="66"/>
      <c r="I10" s="177"/>
      <c r="J10" s="191">
        <f t="shared" si="0"/>
        <v>0.5</v>
      </c>
      <c r="K10" s="191">
        <f t="shared" si="1"/>
        <v>0</v>
      </c>
      <c r="L10" s="191">
        <f t="shared" si="2"/>
        <v>0</v>
      </c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</row>
    <row r="11" spans="1:53" s="38" customFormat="1" ht="35.25" customHeight="1" x14ac:dyDescent="0.25">
      <c r="A11" s="72" t="s">
        <v>97</v>
      </c>
      <c r="B11" s="176" t="s">
        <v>44</v>
      </c>
      <c r="C11" s="177" t="s">
        <v>34</v>
      </c>
      <c r="D11" s="177" t="s">
        <v>36</v>
      </c>
      <c r="E11" s="178" t="s">
        <v>192</v>
      </c>
      <c r="F11" s="66" t="s">
        <v>99</v>
      </c>
      <c r="G11" s="66"/>
      <c r="H11" s="66"/>
      <c r="I11" s="177"/>
      <c r="J11" s="191">
        <f t="shared" si="0"/>
        <v>0.5</v>
      </c>
      <c r="K11" s="191">
        <f t="shared" si="1"/>
        <v>0</v>
      </c>
      <c r="L11" s="191">
        <f t="shared" si="2"/>
        <v>0</v>
      </c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</row>
    <row r="12" spans="1:53" s="38" customFormat="1" ht="19.899999999999999" customHeight="1" x14ac:dyDescent="0.25">
      <c r="A12" s="77" t="s">
        <v>15</v>
      </c>
      <c r="B12" s="176" t="s">
        <v>44</v>
      </c>
      <c r="C12" s="177" t="s">
        <v>34</v>
      </c>
      <c r="D12" s="177" t="s">
        <v>36</v>
      </c>
      <c r="E12" s="178" t="s">
        <v>192</v>
      </c>
      <c r="F12" s="66" t="s">
        <v>99</v>
      </c>
      <c r="G12" s="66" t="s">
        <v>16</v>
      </c>
      <c r="H12" s="66"/>
      <c r="I12" s="177"/>
      <c r="J12" s="191">
        <f t="shared" si="0"/>
        <v>0.5</v>
      </c>
      <c r="K12" s="191">
        <f t="shared" si="1"/>
        <v>0</v>
      </c>
      <c r="L12" s="191">
        <f t="shared" si="2"/>
        <v>0</v>
      </c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</row>
    <row r="13" spans="1:53" s="38" customFormat="1" ht="19.899999999999999" customHeight="1" x14ac:dyDescent="0.25">
      <c r="A13" s="77" t="s">
        <v>190</v>
      </c>
      <c r="B13" s="176" t="s">
        <v>44</v>
      </c>
      <c r="C13" s="177" t="s">
        <v>34</v>
      </c>
      <c r="D13" s="177" t="s">
        <v>36</v>
      </c>
      <c r="E13" s="178" t="s">
        <v>192</v>
      </c>
      <c r="F13" s="66" t="s">
        <v>99</v>
      </c>
      <c r="G13" s="66" t="s">
        <v>16</v>
      </c>
      <c r="H13" s="66" t="s">
        <v>31</v>
      </c>
      <c r="I13" s="177"/>
      <c r="J13" s="191">
        <f t="shared" si="0"/>
        <v>0.5</v>
      </c>
      <c r="K13" s="191">
        <f t="shared" si="1"/>
        <v>0</v>
      </c>
      <c r="L13" s="191">
        <f t="shared" si="2"/>
        <v>0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</row>
    <row r="14" spans="1:53" s="38" customFormat="1" ht="53.25" customHeight="1" x14ac:dyDescent="0.25">
      <c r="A14" s="190" t="s">
        <v>147</v>
      </c>
      <c r="B14" s="95" t="s">
        <v>44</v>
      </c>
      <c r="C14" s="92" t="s">
        <v>34</v>
      </c>
      <c r="D14" s="92" t="s">
        <v>36</v>
      </c>
      <c r="E14" s="93" t="s">
        <v>192</v>
      </c>
      <c r="F14" s="94" t="s">
        <v>99</v>
      </c>
      <c r="G14" s="94" t="s">
        <v>16</v>
      </c>
      <c r="H14" s="94" t="s">
        <v>31</v>
      </c>
      <c r="I14" s="92" t="s">
        <v>159</v>
      </c>
      <c r="J14" s="192">
        <f>'Прил 2'!J47</f>
        <v>0.5</v>
      </c>
      <c r="K14" s="192">
        <f>'Прил 2'!K47</f>
        <v>0</v>
      </c>
      <c r="L14" s="192">
        <f t="shared" si="2"/>
        <v>0</v>
      </c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</row>
    <row r="15" spans="1:53" s="38" customFormat="1" ht="225.75" customHeight="1" x14ac:dyDescent="0.25">
      <c r="A15" s="160" t="s">
        <v>195</v>
      </c>
      <c r="B15" s="66" t="s">
        <v>31</v>
      </c>
      <c r="C15" s="66" t="s">
        <v>34</v>
      </c>
      <c r="D15" s="66" t="s">
        <v>16</v>
      </c>
      <c r="E15" s="74" t="s">
        <v>54</v>
      </c>
      <c r="F15" s="66"/>
      <c r="G15" s="69"/>
      <c r="H15" s="66"/>
      <c r="I15" s="66"/>
      <c r="J15" s="191">
        <f>J16</f>
        <v>364.45771000000002</v>
      </c>
      <c r="K15" s="191">
        <f t="shared" ref="K15:K19" si="3">K16</f>
        <v>357.66</v>
      </c>
      <c r="L15" s="191">
        <f t="shared" si="2"/>
        <v>98.134842585714537</v>
      </c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</row>
    <row r="16" spans="1:53" s="38" customFormat="1" ht="36.75" customHeight="1" x14ac:dyDescent="0.25">
      <c r="A16" s="72" t="s">
        <v>97</v>
      </c>
      <c r="B16" s="66" t="s">
        <v>31</v>
      </c>
      <c r="C16" s="66" t="s">
        <v>34</v>
      </c>
      <c r="D16" s="66" t="s">
        <v>16</v>
      </c>
      <c r="E16" s="74" t="s">
        <v>54</v>
      </c>
      <c r="F16" s="66" t="s">
        <v>98</v>
      </c>
      <c r="G16" s="69"/>
      <c r="H16" s="66"/>
      <c r="I16" s="66"/>
      <c r="J16" s="191">
        <f>J17</f>
        <v>364.45771000000002</v>
      </c>
      <c r="K16" s="191">
        <f t="shared" si="3"/>
        <v>357.66</v>
      </c>
      <c r="L16" s="191">
        <f t="shared" si="2"/>
        <v>98.134842585714537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</row>
    <row r="17" spans="1:53" s="38" customFormat="1" ht="22.5" customHeight="1" x14ac:dyDescent="0.25">
      <c r="A17" s="72" t="s">
        <v>41</v>
      </c>
      <c r="B17" s="66" t="s">
        <v>31</v>
      </c>
      <c r="C17" s="66" t="s">
        <v>34</v>
      </c>
      <c r="D17" s="66" t="s">
        <v>16</v>
      </c>
      <c r="E17" s="74" t="s">
        <v>54</v>
      </c>
      <c r="F17" s="66" t="s">
        <v>99</v>
      </c>
      <c r="G17" s="69"/>
      <c r="H17" s="66"/>
      <c r="I17" s="66"/>
      <c r="J17" s="191">
        <f>J18</f>
        <v>364.45771000000002</v>
      </c>
      <c r="K17" s="191">
        <f t="shared" si="3"/>
        <v>357.66</v>
      </c>
      <c r="L17" s="191">
        <f t="shared" si="2"/>
        <v>98.134842585714537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</row>
    <row r="18" spans="1:53" s="38" customFormat="1" ht="21" customHeight="1" x14ac:dyDescent="0.25">
      <c r="A18" s="72" t="s">
        <v>52</v>
      </c>
      <c r="B18" s="66" t="s">
        <v>31</v>
      </c>
      <c r="C18" s="66" t="s">
        <v>34</v>
      </c>
      <c r="D18" s="66" t="s">
        <v>16</v>
      </c>
      <c r="E18" s="74" t="s">
        <v>54</v>
      </c>
      <c r="F18" s="66" t="s">
        <v>99</v>
      </c>
      <c r="G18" s="69" t="s">
        <v>17</v>
      </c>
      <c r="H18" s="66"/>
      <c r="I18" s="66"/>
      <c r="J18" s="191">
        <f>J19</f>
        <v>364.45771000000002</v>
      </c>
      <c r="K18" s="191">
        <f t="shared" si="3"/>
        <v>357.66</v>
      </c>
      <c r="L18" s="191">
        <f t="shared" si="2"/>
        <v>98.134842585714537</v>
      </c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</row>
    <row r="19" spans="1:53" s="38" customFormat="1" ht="24.75" customHeight="1" x14ac:dyDescent="0.25">
      <c r="A19" s="72" t="s">
        <v>53</v>
      </c>
      <c r="B19" s="66" t="s">
        <v>31</v>
      </c>
      <c r="C19" s="66" t="s">
        <v>34</v>
      </c>
      <c r="D19" s="66" t="s">
        <v>16</v>
      </c>
      <c r="E19" s="74" t="s">
        <v>54</v>
      </c>
      <c r="F19" s="66" t="s">
        <v>99</v>
      </c>
      <c r="G19" s="69" t="s">
        <v>17</v>
      </c>
      <c r="H19" s="66" t="s">
        <v>29</v>
      </c>
      <c r="I19" s="66"/>
      <c r="J19" s="191">
        <f>J20</f>
        <v>364.45771000000002</v>
      </c>
      <c r="K19" s="191">
        <f t="shared" si="3"/>
        <v>357.66</v>
      </c>
      <c r="L19" s="191">
        <f t="shared" si="2"/>
        <v>98.134842585714537</v>
      </c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</row>
    <row r="20" spans="1:53" s="38" customFormat="1" ht="53.25" customHeight="1" x14ac:dyDescent="0.25">
      <c r="A20" s="179" t="s">
        <v>147</v>
      </c>
      <c r="B20" s="94" t="s">
        <v>31</v>
      </c>
      <c r="C20" s="94" t="s">
        <v>34</v>
      </c>
      <c r="D20" s="94" t="s">
        <v>16</v>
      </c>
      <c r="E20" s="124" t="s">
        <v>54</v>
      </c>
      <c r="F20" s="94" t="s">
        <v>99</v>
      </c>
      <c r="G20" s="184" t="s">
        <v>17</v>
      </c>
      <c r="H20" s="94" t="s">
        <v>29</v>
      </c>
      <c r="I20" s="94">
        <v>910</v>
      </c>
      <c r="J20" s="192">
        <f>'Прил 2'!J72</f>
        <v>364.45771000000002</v>
      </c>
      <c r="K20" s="192">
        <f>'Прил 2'!K72</f>
        <v>357.66</v>
      </c>
      <c r="L20" s="192">
        <f t="shared" si="2"/>
        <v>98.134842585714537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</row>
    <row r="21" spans="1:53" s="38" customFormat="1" ht="66.75" customHeight="1" x14ac:dyDescent="0.25">
      <c r="A21" s="96" t="s">
        <v>187</v>
      </c>
      <c r="B21" s="176" t="s">
        <v>194</v>
      </c>
      <c r="C21" s="177"/>
      <c r="D21" s="177"/>
      <c r="E21" s="178"/>
      <c r="F21" s="66"/>
      <c r="G21" s="66"/>
      <c r="H21" s="66"/>
      <c r="I21" s="177"/>
      <c r="J21" s="191">
        <f t="shared" ref="J21:J26" si="4">J22</f>
        <v>14.8</v>
      </c>
      <c r="K21" s="191">
        <f t="shared" ref="K21:K26" si="5">K22</f>
        <v>0</v>
      </c>
      <c r="L21" s="191">
        <f t="shared" si="2"/>
        <v>0</v>
      </c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</row>
    <row r="22" spans="1:53" s="38" customFormat="1" ht="226.5" customHeight="1" x14ac:dyDescent="0.25">
      <c r="A22" s="160" t="s">
        <v>195</v>
      </c>
      <c r="B22" s="176" t="s">
        <v>194</v>
      </c>
      <c r="C22" s="177" t="s">
        <v>34</v>
      </c>
      <c r="D22" s="177" t="s">
        <v>16</v>
      </c>
      <c r="E22" s="178" t="s">
        <v>54</v>
      </c>
      <c r="F22" s="66"/>
      <c r="G22" s="66"/>
      <c r="H22" s="66"/>
      <c r="I22" s="177"/>
      <c r="J22" s="191">
        <f t="shared" si="4"/>
        <v>14.8</v>
      </c>
      <c r="K22" s="191">
        <f t="shared" si="5"/>
        <v>0</v>
      </c>
      <c r="L22" s="191">
        <f t="shared" si="2"/>
        <v>0</v>
      </c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</row>
    <row r="23" spans="1:53" s="38" customFormat="1" ht="35.25" customHeight="1" x14ac:dyDescent="0.25">
      <c r="A23" s="72" t="s">
        <v>96</v>
      </c>
      <c r="B23" s="176" t="s">
        <v>194</v>
      </c>
      <c r="C23" s="177" t="s">
        <v>34</v>
      </c>
      <c r="D23" s="177" t="s">
        <v>16</v>
      </c>
      <c r="E23" s="178" t="s">
        <v>54</v>
      </c>
      <c r="F23" s="66" t="s">
        <v>98</v>
      </c>
      <c r="G23" s="66"/>
      <c r="H23" s="66"/>
      <c r="I23" s="177"/>
      <c r="J23" s="191">
        <f t="shared" si="4"/>
        <v>14.8</v>
      </c>
      <c r="K23" s="191">
        <f t="shared" si="5"/>
        <v>0</v>
      </c>
      <c r="L23" s="191">
        <f t="shared" si="2"/>
        <v>0</v>
      </c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</row>
    <row r="24" spans="1:53" s="38" customFormat="1" ht="36" customHeight="1" x14ac:dyDescent="0.25">
      <c r="A24" s="72" t="s">
        <v>97</v>
      </c>
      <c r="B24" s="176" t="s">
        <v>194</v>
      </c>
      <c r="C24" s="177" t="s">
        <v>34</v>
      </c>
      <c r="D24" s="177" t="s">
        <v>16</v>
      </c>
      <c r="E24" s="178" t="s">
        <v>54</v>
      </c>
      <c r="F24" s="66" t="s">
        <v>99</v>
      </c>
      <c r="G24" s="66"/>
      <c r="H24" s="66"/>
      <c r="I24" s="177"/>
      <c r="J24" s="191">
        <f t="shared" si="4"/>
        <v>14.8</v>
      </c>
      <c r="K24" s="191">
        <f t="shared" si="5"/>
        <v>0</v>
      </c>
      <c r="L24" s="191">
        <f t="shared" si="2"/>
        <v>0</v>
      </c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</row>
    <row r="25" spans="1:53" s="38" customFormat="1" ht="19.899999999999999" customHeight="1" x14ac:dyDescent="0.25">
      <c r="A25" s="96" t="s">
        <v>52</v>
      </c>
      <c r="B25" s="176" t="s">
        <v>194</v>
      </c>
      <c r="C25" s="177" t="s">
        <v>34</v>
      </c>
      <c r="D25" s="177" t="s">
        <v>16</v>
      </c>
      <c r="E25" s="178" t="s">
        <v>54</v>
      </c>
      <c r="F25" s="66" t="s">
        <v>99</v>
      </c>
      <c r="G25" s="66" t="s">
        <v>17</v>
      </c>
      <c r="H25" s="66"/>
      <c r="I25" s="177"/>
      <c r="J25" s="191">
        <f t="shared" si="4"/>
        <v>14.8</v>
      </c>
      <c r="K25" s="191">
        <f t="shared" si="5"/>
        <v>0</v>
      </c>
      <c r="L25" s="191">
        <f t="shared" si="2"/>
        <v>0</v>
      </c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</row>
    <row r="26" spans="1:53" s="38" customFormat="1" ht="24.75" customHeight="1" x14ac:dyDescent="0.25">
      <c r="A26" s="96" t="s">
        <v>53</v>
      </c>
      <c r="B26" s="176" t="s">
        <v>194</v>
      </c>
      <c r="C26" s="177" t="s">
        <v>34</v>
      </c>
      <c r="D26" s="177" t="s">
        <v>16</v>
      </c>
      <c r="E26" s="178" t="s">
        <v>54</v>
      </c>
      <c r="F26" s="66" t="s">
        <v>99</v>
      </c>
      <c r="G26" s="66" t="s">
        <v>17</v>
      </c>
      <c r="H26" s="66" t="s">
        <v>29</v>
      </c>
      <c r="I26" s="177"/>
      <c r="J26" s="191">
        <f t="shared" si="4"/>
        <v>14.8</v>
      </c>
      <c r="K26" s="191">
        <f t="shared" si="5"/>
        <v>0</v>
      </c>
      <c r="L26" s="191">
        <f t="shared" si="2"/>
        <v>0</v>
      </c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</row>
    <row r="27" spans="1:53" s="38" customFormat="1" ht="46.5" customHeight="1" x14ac:dyDescent="0.25">
      <c r="A27" s="190" t="s">
        <v>147</v>
      </c>
      <c r="B27" s="95" t="s">
        <v>194</v>
      </c>
      <c r="C27" s="92" t="s">
        <v>34</v>
      </c>
      <c r="D27" s="92" t="s">
        <v>16</v>
      </c>
      <c r="E27" s="93" t="s">
        <v>54</v>
      </c>
      <c r="F27" s="94" t="s">
        <v>99</v>
      </c>
      <c r="G27" s="94" t="s">
        <v>17</v>
      </c>
      <c r="H27" s="94" t="s">
        <v>29</v>
      </c>
      <c r="I27" s="92" t="s">
        <v>159</v>
      </c>
      <c r="J27" s="192">
        <f>'Прил 2'!J76</f>
        <v>14.8</v>
      </c>
      <c r="K27" s="192">
        <f>'Прил 2'!K76</f>
        <v>0</v>
      </c>
      <c r="L27" s="192">
        <f t="shared" si="2"/>
        <v>0</v>
      </c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</row>
    <row r="28" spans="1:53" ht="23.25" customHeight="1" x14ac:dyDescent="0.25">
      <c r="A28" s="73" t="s">
        <v>131</v>
      </c>
      <c r="B28" s="68" t="s">
        <v>33</v>
      </c>
      <c r="C28" s="4"/>
      <c r="D28" s="66"/>
      <c r="E28" s="74"/>
      <c r="F28" s="66"/>
      <c r="G28" s="75"/>
      <c r="H28" s="76"/>
      <c r="I28" s="99"/>
      <c r="J28" s="35">
        <f>J29+J42</f>
        <v>1599.6680000000001</v>
      </c>
      <c r="K28" s="35">
        <f>K29+K42</f>
        <v>1481.3330000000001</v>
      </c>
      <c r="L28" s="191">
        <f t="shared" si="2"/>
        <v>92.602527524461323</v>
      </c>
      <c r="M28" s="64"/>
      <c r="N28" s="64"/>
      <c r="O28" s="64"/>
    </row>
    <row r="29" spans="1:53" ht="15.75" x14ac:dyDescent="0.25">
      <c r="A29" s="77" t="s">
        <v>126</v>
      </c>
      <c r="B29" s="68">
        <v>65</v>
      </c>
      <c r="C29" s="4">
        <v>1</v>
      </c>
      <c r="D29" s="78"/>
      <c r="E29" s="79"/>
      <c r="F29" s="78"/>
      <c r="G29" s="75"/>
      <c r="H29" s="76"/>
      <c r="I29" s="99"/>
      <c r="J29" s="35">
        <f>J30+J37</f>
        <v>707.99</v>
      </c>
      <c r="K29" s="35">
        <f>K30+K37</f>
        <v>648.47900000000004</v>
      </c>
      <c r="L29" s="191">
        <f t="shared" si="2"/>
        <v>91.594372801875735</v>
      </c>
    </row>
    <row r="30" spans="1:53" ht="31.5" x14ac:dyDescent="0.25">
      <c r="A30" s="77" t="s">
        <v>35</v>
      </c>
      <c r="B30" s="69" t="s">
        <v>33</v>
      </c>
      <c r="C30" s="66" t="s">
        <v>23</v>
      </c>
      <c r="D30" s="66" t="s">
        <v>36</v>
      </c>
      <c r="E30" s="74" t="s">
        <v>37</v>
      </c>
      <c r="F30" s="66"/>
      <c r="G30" s="69"/>
      <c r="H30" s="66"/>
      <c r="I30" s="66"/>
      <c r="J30" s="35">
        <f>J33</f>
        <v>457.99</v>
      </c>
      <c r="K30" s="35">
        <f>K33</f>
        <v>398.47899999999998</v>
      </c>
      <c r="L30" s="191">
        <f t="shared" si="2"/>
        <v>87.006048166990553</v>
      </c>
    </row>
    <row r="31" spans="1:53" ht="78.75" x14ac:dyDescent="0.25">
      <c r="A31" s="80" t="s">
        <v>100</v>
      </c>
      <c r="B31" s="68">
        <v>65</v>
      </c>
      <c r="C31" s="4">
        <v>1</v>
      </c>
      <c r="D31" s="66" t="s">
        <v>36</v>
      </c>
      <c r="E31" s="67">
        <v>41150</v>
      </c>
      <c r="F31" s="66" t="s">
        <v>102</v>
      </c>
      <c r="G31" s="66"/>
      <c r="H31" s="66"/>
      <c r="I31" s="66"/>
      <c r="J31" s="35">
        <f>J32</f>
        <v>457.99</v>
      </c>
      <c r="K31" s="35">
        <f t="shared" ref="K31" si="6">K32</f>
        <v>398.47899999999998</v>
      </c>
      <c r="L31" s="191">
        <f t="shared" si="2"/>
        <v>87.006048166990553</v>
      </c>
    </row>
    <row r="32" spans="1:53" ht="31.5" x14ac:dyDescent="0.25">
      <c r="A32" s="80" t="s">
        <v>101</v>
      </c>
      <c r="B32" s="68">
        <v>65</v>
      </c>
      <c r="C32" s="4">
        <v>1</v>
      </c>
      <c r="D32" s="66" t="s">
        <v>36</v>
      </c>
      <c r="E32" s="67">
        <v>41150</v>
      </c>
      <c r="F32" s="66" t="s">
        <v>103</v>
      </c>
      <c r="G32" s="66"/>
      <c r="H32" s="66"/>
      <c r="I32" s="66"/>
      <c r="J32" s="35">
        <f>J33</f>
        <v>457.99</v>
      </c>
      <c r="K32" s="35">
        <f t="shared" ref="K32" si="7">K33</f>
        <v>398.47899999999998</v>
      </c>
      <c r="L32" s="191">
        <f t="shared" si="2"/>
        <v>87.006048166990553</v>
      </c>
    </row>
    <row r="33" spans="1:53" ht="15.75" x14ac:dyDescent="0.25">
      <c r="A33" s="77" t="s">
        <v>15</v>
      </c>
      <c r="B33" s="68">
        <v>65</v>
      </c>
      <c r="C33" s="4">
        <v>1</v>
      </c>
      <c r="D33" s="66" t="s">
        <v>36</v>
      </c>
      <c r="E33" s="67">
        <v>41150</v>
      </c>
      <c r="F33" s="4" t="s">
        <v>103</v>
      </c>
      <c r="G33" s="81" t="s">
        <v>16</v>
      </c>
      <c r="H33" s="82"/>
      <c r="I33" s="66"/>
      <c r="J33" s="35">
        <f>J34</f>
        <v>457.99</v>
      </c>
      <c r="K33" s="35">
        <f t="shared" ref="K33:K34" si="8">K34</f>
        <v>398.47899999999998</v>
      </c>
      <c r="L33" s="191">
        <f t="shared" si="2"/>
        <v>87.006048166990553</v>
      </c>
    </row>
    <row r="34" spans="1:53" ht="47.25" x14ac:dyDescent="0.25">
      <c r="A34" s="77" t="s">
        <v>32</v>
      </c>
      <c r="B34" s="68">
        <v>65</v>
      </c>
      <c r="C34" s="4">
        <v>1</v>
      </c>
      <c r="D34" s="66" t="s">
        <v>36</v>
      </c>
      <c r="E34" s="67">
        <v>41150</v>
      </c>
      <c r="F34" s="4" t="s">
        <v>103</v>
      </c>
      <c r="G34" s="83" t="s">
        <v>16</v>
      </c>
      <c r="H34" s="84" t="s">
        <v>27</v>
      </c>
      <c r="I34" s="66"/>
      <c r="J34" s="35">
        <f>J35</f>
        <v>457.99</v>
      </c>
      <c r="K34" s="35">
        <f t="shared" si="8"/>
        <v>398.47899999999998</v>
      </c>
      <c r="L34" s="191">
        <f t="shared" si="2"/>
        <v>87.006048166990553</v>
      </c>
    </row>
    <row r="35" spans="1:53" s="12" customFormat="1" ht="47.25" x14ac:dyDescent="0.25">
      <c r="A35" s="179" t="s">
        <v>147</v>
      </c>
      <c r="B35" s="180">
        <v>65</v>
      </c>
      <c r="C35" s="78">
        <v>1</v>
      </c>
      <c r="D35" s="94" t="s">
        <v>36</v>
      </c>
      <c r="E35" s="79" t="s">
        <v>37</v>
      </c>
      <c r="F35" s="78" t="s">
        <v>103</v>
      </c>
      <c r="G35" s="181" t="s">
        <v>16</v>
      </c>
      <c r="H35" s="182" t="s">
        <v>27</v>
      </c>
      <c r="I35" s="94">
        <v>910</v>
      </c>
      <c r="J35" s="114">
        <f>'Прил 2'!J15</f>
        <v>457.99</v>
      </c>
      <c r="K35" s="114">
        <f>'Прил 2'!K15</f>
        <v>398.47899999999998</v>
      </c>
      <c r="L35" s="192">
        <f t="shared" si="2"/>
        <v>87.006048166990553</v>
      </c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</row>
    <row r="36" spans="1:53" ht="63" x14ac:dyDescent="0.25">
      <c r="A36" s="5" t="s">
        <v>184</v>
      </c>
      <c r="B36" s="65" t="s">
        <v>33</v>
      </c>
      <c r="C36" s="4" t="s">
        <v>23</v>
      </c>
      <c r="D36" s="66" t="s">
        <v>36</v>
      </c>
      <c r="E36" s="67" t="s">
        <v>185</v>
      </c>
      <c r="F36" s="4"/>
      <c r="G36" s="4"/>
      <c r="H36" s="4"/>
      <c r="I36" s="66"/>
      <c r="J36" s="35">
        <f>J37</f>
        <v>250</v>
      </c>
      <c r="K36" s="35">
        <f t="shared" ref="K36:K40" si="9">K37</f>
        <v>250</v>
      </c>
      <c r="L36" s="191">
        <f t="shared" si="2"/>
        <v>100</v>
      </c>
    </row>
    <row r="37" spans="1:53" ht="78.75" x14ac:dyDescent="0.25">
      <c r="A37" s="170" t="s">
        <v>100</v>
      </c>
      <c r="B37" s="65" t="s">
        <v>33</v>
      </c>
      <c r="C37" s="4" t="s">
        <v>23</v>
      </c>
      <c r="D37" s="66" t="s">
        <v>36</v>
      </c>
      <c r="E37" s="67" t="s">
        <v>185</v>
      </c>
      <c r="F37" s="4" t="s">
        <v>102</v>
      </c>
      <c r="G37" s="4"/>
      <c r="H37" s="4"/>
      <c r="I37" s="66"/>
      <c r="J37" s="35">
        <f>J38</f>
        <v>250</v>
      </c>
      <c r="K37" s="35">
        <f t="shared" si="9"/>
        <v>250</v>
      </c>
      <c r="L37" s="191">
        <f t="shared" si="2"/>
        <v>100</v>
      </c>
    </row>
    <row r="38" spans="1:53" ht="31.5" x14ac:dyDescent="0.25">
      <c r="A38" s="170" t="s">
        <v>101</v>
      </c>
      <c r="B38" s="65" t="s">
        <v>33</v>
      </c>
      <c r="C38" s="4" t="s">
        <v>23</v>
      </c>
      <c r="D38" s="66" t="s">
        <v>36</v>
      </c>
      <c r="E38" s="67" t="s">
        <v>185</v>
      </c>
      <c r="F38" s="4" t="s">
        <v>103</v>
      </c>
      <c r="G38" s="4"/>
      <c r="H38" s="4"/>
      <c r="I38" s="66"/>
      <c r="J38" s="35">
        <f>J39</f>
        <v>250</v>
      </c>
      <c r="K38" s="35">
        <f t="shared" si="9"/>
        <v>250</v>
      </c>
      <c r="L38" s="191">
        <f t="shared" si="2"/>
        <v>100</v>
      </c>
    </row>
    <row r="39" spans="1:53" ht="15.75" x14ac:dyDescent="0.25">
      <c r="A39" s="173" t="s">
        <v>15</v>
      </c>
      <c r="B39" s="65" t="s">
        <v>33</v>
      </c>
      <c r="C39" s="4" t="s">
        <v>23</v>
      </c>
      <c r="D39" s="66" t="s">
        <v>36</v>
      </c>
      <c r="E39" s="67" t="s">
        <v>185</v>
      </c>
      <c r="F39" s="4" t="s">
        <v>103</v>
      </c>
      <c r="G39" s="4" t="s">
        <v>16</v>
      </c>
      <c r="H39" s="4"/>
      <c r="I39" s="66"/>
      <c r="J39" s="35">
        <f>J40</f>
        <v>250</v>
      </c>
      <c r="K39" s="35">
        <f t="shared" si="9"/>
        <v>250</v>
      </c>
      <c r="L39" s="191">
        <f t="shared" si="2"/>
        <v>100</v>
      </c>
    </row>
    <row r="40" spans="1:53" ht="47.25" x14ac:dyDescent="0.25">
      <c r="A40" s="173" t="s">
        <v>32</v>
      </c>
      <c r="B40" s="65" t="s">
        <v>33</v>
      </c>
      <c r="C40" s="4" t="s">
        <v>23</v>
      </c>
      <c r="D40" s="66" t="s">
        <v>36</v>
      </c>
      <c r="E40" s="67" t="s">
        <v>185</v>
      </c>
      <c r="F40" s="4" t="s">
        <v>103</v>
      </c>
      <c r="G40" s="4" t="s">
        <v>16</v>
      </c>
      <c r="H40" s="4" t="s">
        <v>27</v>
      </c>
      <c r="I40" s="66"/>
      <c r="J40" s="35">
        <f>J41</f>
        <v>250</v>
      </c>
      <c r="K40" s="35">
        <f t="shared" si="9"/>
        <v>250</v>
      </c>
      <c r="L40" s="191">
        <f t="shared" si="2"/>
        <v>100</v>
      </c>
    </row>
    <row r="41" spans="1:53" s="12" customFormat="1" ht="47.25" x14ac:dyDescent="0.25">
      <c r="A41" s="179" t="s">
        <v>147</v>
      </c>
      <c r="B41" s="180">
        <v>65</v>
      </c>
      <c r="C41" s="78">
        <v>1</v>
      </c>
      <c r="D41" s="94" t="s">
        <v>36</v>
      </c>
      <c r="E41" s="79" t="s">
        <v>185</v>
      </c>
      <c r="F41" s="78" t="s">
        <v>103</v>
      </c>
      <c r="G41" s="181" t="s">
        <v>16</v>
      </c>
      <c r="H41" s="182" t="s">
        <v>27</v>
      </c>
      <c r="I41" s="94">
        <v>910</v>
      </c>
      <c r="J41" s="114">
        <f>'Прил 2'!J18</f>
        <v>250</v>
      </c>
      <c r="K41" s="114">
        <f>'Прил 2'!K18</f>
        <v>250</v>
      </c>
      <c r="L41" s="192">
        <f t="shared" si="2"/>
        <v>100</v>
      </c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</row>
    <row r="42" spans="1:53" ht="31.5" x14ac:dyDescent="0.25">
      <c r="A42" s="77" t="s">
        <v>129</v>
      </c>
      <c r="B42" s="65" t="s">
        <v>33</v>
      </c>
      <c r="C42" s="4" t="s">
        <v>24</v>
      </c>
      <c r="D42" s="66"/>
      <c r="E42" s="67"/>
      <c r="F42" s="4"/>
      <c r="G42" s="68"/>
      <c r="H42" s="4"/>
      <c r="I42" s="66"/>
      <c r="J42" s="35">
        <f>J43+J49+J65</f>
        <v>891.67800000000011</v>
      </c>
      <c r="K42" s="35">
        <f>K43+K49+K65</f>
        <v>832.85400000000004</v>
      </c>
      <c r="L42" s="191">
        <f t="shared" si="2"/>
        <v>93.402999737573424</v>
      </c>
    </row>
    <row r="43" spans="1:53" ht="30.75" customHeight="1" x14ac:dyDescent="0.25">
      <c r="A43" s="77" t="s">
        <v>38</v>
      </c>
      <c r="B43" s="65" t="s">
        <v>33</v>
      </c>
      <c r="C43" s="4" t="s">
        <v>24</v>
      </c>
      <c r="D43" s="66" t="s">
        <v>36</v>
      </c>
      <c r="E43" s="67" t="s">
        <v>39</v>
      </c>
      <c r="F43" s="4"/>
      <c r="G43" s="68"/>
      <c r="H43" s="4"/>
      <c r="I43" s="69"/>
      <c r="J43" s="35">
        <f>J44</f>
        <v>395.01200000000006</v>
      </c>
      <c r="K43" s="35">
        <f>K46</f>
        <v>345.452</v>
      </c>
      <c r="L43" s="191">
        <f t="shared" si="2"/>
        <v>87.453545715066866</v>
      </c>
    </row>
    <row r="44" spans="1:53" ht="84" customHeight="1" x14ac:dyDescent="0.25">
      <c r="A44" s="80" t="s">
        <v>100</v>
      </c>
      <c r="B44" s="65" t="s">
        <v>33</v>
      </c>
      <c r="C44" s="4" t="s">
        <v>24</v>
      </c>
      <c r="D44" s="66" t="s">
        <v>36</v>
      </c>
      <c r="E44" s="67" t="s">
        <v>39</v>
      </c>
      <c r="F44" s="4" t="s">
        <v>102</v>
      </c>
      <c r="G44" s="68"/>
      <c r="H44" s="4"/>
      <c r="I44" s="69"/>
      <c r="J44" s="35">
        <f>J45</f>
        <v>395.01200000000006</v>
      </c>
      <c r="K44" s="35">
        <f t="shared" ref="K44" si="10">K45</f>
        <v>345.452</v>
      </c>
      <c r="L44" s="191">
        <f t="shared" si="2"/>
        <v>87.453545715066866</v>
      </c>
    </row>
    <row r="45" spans="1:53" ht="30.75" customHeight="1" x14ac:dyDescent="0.25">
      <c r="A45" s="80" t="s">
        <v>101</v>
      </c>
      <c r="B45" s="65" t="s">
        <v>33</v>
      </c>
      <c r="C45" s="4" t="s">
        <v>24</v>
      </c>
      <c r="D45" s="66" t="s">
        <v>36</v>
      </c>
      <c r="E45" s="67" t="s">
        <v>39</v>
      </c>
      <c r="F45" s="4" t="s">
        <v>103</v>
      </c>
      <c r="G45" s="68"/>
      <c r="H45" s="4"/>
      <c r="I45" s="69"/>
      <c r="J45" s="35">
        <f>J46</f>
        <v>395.01200000000006</v>
      </c>
      <c r="K45" s="35">
        <f t="shared" ref="K45" si="11">K46</f>
        <v>345.452</v>
      </c>
      <c r="L45" s="191">
        <f t="shared" si="2"/>
        <v>87.453545715066866</v>
      </c>
    </row>
    <row r="46" spans="1:53" ht="15.75" x14ac:dyDescent="0.25">
      <c r="A46" s="77" t="s">
        <v>15</v>
      </c>
      <c r="B46" s="65" t="s">
        <v>33</v>
      </c>
      <c r="C46" s="4" t="s">
        <v>24</v>
      </c>
      <c r="D46" s="66" t="s">
        <v>36</v>
      </c>
      <c r="E46" s="67" t="s">
        <v>39</v>
      </c>
      <c r="F46" s="4" t="s">
        <v>103</v>
      </c>
      <c r="G46" s="68" t="s">
        <v>16</v>
      </c>
      <c r="H46" s="4"/>
      <c r="I46" s="69"/>
      <c r="J46" s="35">
        <f>J47</f>
        <v>395.01200000000006</v>
      </c>
      <c r="K46" s="35">
        <f t="shared" ref="K46:K47" si="12">K47</f>
        <v>345.452</v>
      </c>
      <c r="L46" s="191">
        <f t="shared" si="2"/>
        <v>87.453545715066866</v>
      </c>
    </row>
    <row r="47" spans="1:53" ht="63" customHeight="1" x14ac:dyDescent="0.25">
      <c r="A47" s="77" t="s">
        <v>64</v>
      </c>
      <c r="B47" s="65" t="s">
        <v>33</v>
      </c>
      <c r="C47" s="66" t="s">
        <v>24</v>
      </c>
      <c r="D47" s="66" t="s">
        <v>36</v>
      </c>
      <c r="E47" s="74">
        <v>41110</v>
      </c>
      <c r="F47" s="66" t="s">
        <v>103</v>
      </c>
      <c r="G47" s="69" t="s">
        <v>16</v>
      </c>
      <c r="H47" s="66" t="s">
        <v>17</v>
      </c>
      <c r="I47" s="69"/>
      <c r="J47" s="35">
        <f>J48</f>
        <v>395.01200000000006</v>
      </c>
      <c r="K47" s="35">
        <f t="shared" si="12"/>
        <v>345.452</v>
      </c>
      <c r="L47" s="191">
        <f t="shared" si="2"/>
        <v>87.453545715066866</v>
      </c>
    </row>
    <row r="48" spans="1:53" s="12" customFormat="1" ht="47.25" x14ac:dyDescent="0.25">
      <c r="A48" s="179" t="s">
        <v>147</v>
      </c>
      <c r="B48" s="129" t="s">
        <v>33</v>
      </c>
      <c r="C48" s="94" t="s">
        <v>24</v>
      </c>
      <c r="D48" s="94" t="s">
        <v>36</v>
      </c>
      <c r="E48" s="124" t="s">
        <v>39</v>
      </c>
      <c r="F48" s="94" t="s">
        <v>103</v>
      </c>
      <c r="G48" s="180" t="s">
        <v>16</v>
      </c>
      <c r="H48" s="78" t="s">
        <v>17</v>
      </c>
      <c r="I48" s="94">
        <v>910</v>
      </c>
      <c r="J48" s="114">
        <f>'Прил 2'!J24</f>
        <v>395.01200000000006</v>
      </c>
      <c r="K48" s="114">
        <f>'Прил 2'!K24</f>
        <v>345.452</v>
      </c>
      <c r="L48" s="192">
        <f t="shared" si="2"/>
        <v>87.453545715066866</v>
      </c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</row>
    <row r="49" spans="1:53" ht="31.5" x14ac:dyDescent="0.25">
      <c r="A49" s="72" t="s">
        <v>158</v>
      </c>
      <c r="B49" s="65" t="s">
        <v>33</v>
      </c>
      <c r="C49" s="66" t="s">
        <v>24</v>
      </c>
      <c r="D49" s="66" t="s">
        <v>36</v>
      </c>
      <c r="E49" s="74" t="s">
        <v>40</v>
      </c>
      <c r="F49" s="66"/>
      <c r="G49" s="68"/>
      <c r="H49" s="4"/>
      <c r="I49" s="69"/>
      <c r="J49" s="35">
        <f>J55+J60+J50</f>
        <v>280</v>
      </c>
      <c r="K49" s="35">
        <f>K55+K60+K50</f>
        <v>270.73599999999999</v>
      </c>
      <c r="L49" s="191">
        <f t="shared" si="2"/>
        <v>96.691428571428574</v>
      </c>
    </row>
    <row r="50" spans="1:53" ht="78.75" x14ac:dyDescent="0.25">
      <c r="A50" s="80" t="s">
        <v>100</v>
      </c>
      <c r="B50" s="65" t="s">
        <v>33</v>
      </c>
      <c r="C50" s="66" t="s">
        <v>24</v>
      </c>
      <c r="D50" s="66" t="s">
        <v>36</v>
      </c>
      <c r="E50" s="74" t="s">
        <v>40</v>
      </c>
      <c r="F50" s="66" t="s">
        <v>102</v>
      </c>
      <c r="G50" s="68"/>
      <c r="H50" s="4"/>
      <c r="I50" s="69"/>
      <c r="J50" s="35">
        <f>J51</f>
        <v>21.2</v>
      </c>
      <c r="K50" s="35">
        <f t="shared" ref="K50:K53" si="13">K51</f>
        <v>20.763999999999999</v>
      </c>
      <c r="L50" s="191">
        <f t="shared" si="2"/>
        <v>97.943396226415089</v>
      </c>
    </row>
    <row r="51" spans="1:53" ht="31.5" x14ac:dyDescent="0.25">
      <c r="A51" s="80" t="s">
        <v>101</v>
      </c>
      <c r="B51" s="65" t="s">
        <v>33</v>
      </c>
      <c r="C51" s="66" t="s">
        <v>24</v>
      </c>
      <c r="D51" s="66" t="s">
        <v>36</v>
      </c>
      <c r="E51" s="74" t="s">
        <v>40</v>
      </c>
      <c r="F51" s="66" t="s">
        <v>103</v>
      </c>
      <c r="G51" s="68"/>
      <c r="H51" s="4"/>
      <c r="I51" s="69"/>
      <c r="J51" s="35">
        <f>J52</f>
        <v>21.2</v>
      </c>
      <c r="K51" s="35">
        <f t="shared" si="13"/>
        <v>20.763999999999999</v>
      </c>
      <c r="L51" s="191">
        <f t="shared" si="2"/>
        <v>97.943396226415089</v>
      </c>
    </row>
    <row r="52" spans="1:53" ht="15.75" x14ac:dyDescent="0.25">
      <c r="A52" s="77" t="s">
        <v>15</v>
      </c>
      <c r="B52" s="65" t="s">
        <v>33</v>
      </c>
      <c r="C52" s="66" t="s">
        <v>24</v>
      </c>
      <c r="D52" s="66" t="s">
        <v>36</v>
      </c>
      <c r="E52" s="74" t="s">
        <v>40</v>
      </c>
      <c r="F52" s="66" t="s">
        <v>103</v>
      </c>
      <c r="G52" s="68" t="s">
        <v>16</v>
      </c>
      <c r="H52" s="4"/>
      <c r="I52" s="69"/>
      <c r="J52" s="35">
        <f>J53</f>
        <v>21.2</v>
      </c>
      <c r="K52" s="35">
        <f t="shared" si="13"/>
        <v>20.763999999999999</v>
      </c>
      <c r="L52" s="191">
        <f t="shared" si="2"/>
        <v>97.943396226415089</v>
      </c>
    </row>
    <row r="53" spans="1:53" ht="63" x14ac:dyDescent="0.25">
      <c r="A53" s="77" t="s">
        <v>64</v>
      </c>
      <c r="B53" s="65" t="s">
        <v>33</v>
      </c>
      <c r="C53" s="66" t="s">
        <v>24</v>
      </c>
      <c r="D53" s="66" t="s">
        <v>36</v>
      </c>
      <c r="E53" s="74" t="s">
        <v>40</v>
      </c>
      <c r="F53" s="66" t="s">
        <v>103</v>
      </c>
      <c r="G53" s="68" t="s">
        <v>16</v>
      </c>
      <c r="H53" s="4" t="s">
        <v>17</v>
      </c>
      <c r="I53" s="69"/>
      <c r="J53" s="35">
        <f>J54</f>
        <v>21.2</v>
      </c>
      <c r="K53" s="35">
        <f t="shared" si="13"/>
        <v>20.763999999999999</v>
      </c>
      <c r="L53" s="191">
        <f t="shared" si="2"/>
        <v>97.943396226415089</v>
      </c>
    </row>
    <row r="54" spans="1:53" ht="47.25" x14ac:dyDescent="0.25">
      <c r="A54" s="179" t="s">
        <v>147</v>
      </c>
      <c r="B54" s="129" t="s">
        <v>33</v>
      </c>
      <c r="C54" s="94" t="s">
        <v>24</v>
      </c>
      <c r="D54" s="94" t="s">
        <v>36</v>
      </c>
      <c r="E54" s="124" t="s">
        <v>40</v>
      </c>
      <c r="F54" s="94" t="s">
        <v>103</v>
      </c>
      <c r="G54" s="180" t="s">
        <v>16</v>
      </c>
      <c r="H54" s="78" t="s">
        <v>17</v>
      </c>
      <c r="I54" s="184">
        <v>910</v>
      </c>
      <c r="J54" s="35">
        <f>'Прил 2'!J27</f>
        <v>21.2</v>
      </c>
      <c r="K54" s="35">
        <f>'Прил 2'!K27</f>
        <v>20.763999999999999</v>
      </c>
      <c r="L54" s="192">
        <f t="shared" si="2"/>
        <v>97.943396226415089</v>
      </c>
    </row>
    <row r="55" spans="1:53" ht="47.25" x14ac:dyDescent="0.25">
      <c r="A55" s="72" t="s">
        <v>97</v>
      </c>
      <c r="B55" s="65" t="s">
        <v>33</v>
      </c>
      <c r="C55" s="66" t="s">
        <v>24</v>
      </c>
      <c r="D55" s="66" t="s">
        <v>36</v>
      </c>
      <c r="E55" s="74" t="s">
        <v>40</v>
      </c>
      <c r="F55" s="66" t="s">
        <v>98</v>
      </c>
      <c r="G55" s="68"/>
      <c r="H55" s="4"/>
      <c r="I55" s="69"/>
      <c r="J55" s="35">
        <f>J56</f>
        <v>229.8</v>
      </c>
      <c r="K55" s="35">
        <f t="shared" ref="K55:K58" si="14">K56</f>
        <v>229.37200000000001</v>
      </c>
      <c r="L55" s="191">
        <f t="shared" si="2"/>
        <v>99.813751087902531</v>
      </c>
    </row>
    <row r="56" spans="1:53" ht="15.75" x14ac:dyDescent="0.25">
      <c r="A56" s="72" t="s">
        <v>41</v>
      </c>
      <c r="B56" s="65" t="s">
        <v>33</v>
      </c>
      <c r="C56" s="66" t="s">
        <v>24</v>
      </c>
      <c r="D56" s="66" t="s">
        <v>36</v>
      </c>
      <c r="E56" s="74" t="s">
        <v>40</v>
      </c>
      <c r="F56" s="66" t="s">
        <v>99</v>
      </c>
      <c r="G56" s="68"/>
      <c r="H56" s="4"/>
      <c r="I56" s="69"/>
      <c r="J56" s="35">
        <f>J57</f>
        <v>229.8</v>
      </c>
      <c r="K56" s="35">
        <f t="shared" si="14"/>
        <v>229.37200000000001</v>
      </c>
      <c r="L56" s="191">
        <f t="shared" si="2"/>
        <v>99.813751087902531</v>
      </c>
    </row>
    <row r="57" spans="1:53" ht="15.75" x14ac:dyDescent="0.25">
      <c r="A57" s="77" t="s">
        <v>15</v>
      </c>
      <c r="B57" s="65" t="s">
        <v>33</v>
      </c>
      <c r="C57" s="66" t="s">
        <v>24</v>
      </c>
      <c r="D57" s="66" t="s">
        <v>36</v>
      </c>
      <c r="E57" s="74" t="s">
        <v>40</v>
      </c>
      <c r="F57" s="66" t="s">
        <v>99</v>
      </c>
      <c r="G57" s="68" t="s">
        <v>16</v>
      </c>
      <c r="H57" s="4"/>
      <c r="I57" s="69"/>
      <c r="J57" s="35">
        <f>J58</f>
        <v>229.8</v>
      </c>
      <c r="K57" s="35">
        <f t="shared" si="14"/>
        <v>229.37200000000001</v>
      </c>
      <c r="L57" s="191">
        <f t="shared" si="2"/>
        <v>99.813751087902531</v>
      </c>
    </row>
    <row r="58" spans="1:53" ht="63" x14ac:dyDescent="0.25">
      <c r="A58" s="77" t="s">
        <v>64</v>
      </c>
      <c r="B58" s="65" t="s">
        <v>33</v>
      </c>
      <c r="C58" s="66" t="s">
        <v>24</v>
      </c>
      <c r="D58" s="66" t="s">
        <v>36</v>
      </c>
      <c r="E58" s="74" t="s">
        <v>40</v>
      </c>
      <c r="F58" s="66" t="s">
        <v>99</v>
      </c>
      <c r="G58" s="68" t="s">
        <v>16</v>
      </c>
      <c r="H58" s="4" t="s">
        <v>17</v>
      </c>
      <c r="I58" s="69"/>
      <c r="J58" s="35">
        <f>J59</f>
        <v>229.8</v>
      </c>
      <c r="K58" s="35">
        <f t="shared" si="14"/>
        <v>229.37200000000001</v>
      </c>
      <c r="L58" s="191">
        <f t="shared" si="2"/>
        <v>99.813751087902531</v>
      </c>
    </row>
    <row r="59" spans="1:53" s="12" customFormat="1" ht="47.25" x14ac:dyDescent="0.25">
      <c r="A59" s="179" t="s">
        <v>147</v>
      </c>
      <c r="B59" s="129" t="s">
        <v>33</v>
      </c>
      <c r="C59" s="94" t="s">
        <v>24</v>
      </c>
      <c r="D59" s="94" t="s">
        <v>36</v>
      </c>
      <c r="E59" s="124" t="s">
        <v>40</v>
      </c>
      <c r="F59" s="94" t="s">
        <v>99</v>
      </c>
      <c r="G59" s="180" t="s">
        <v>16</v>
      </c>
      <c r="H59" s="78" t="s">
        <v>17</v>
      </c>
      <c r="I59" s="184">
        <v>910</v>
      </c>
      <c r="J59" s="114">
        <f>'Прил 2'!J29</f>
        <v>229.8</v>
      </c>
      <c r="K59" s="114">
        <f>'Прил 2'!K29</f>
        <v>229.37200000000001</v>
      </c>
      <c r="L59" s="192">
        <f t="shared" si="2"/>
        <v>99.813751087902531</v>
      </c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3"/>
      <c r="AM59" s="183"/>
      <c r="AN59" s="183"/>
      <c r="AO59" s="183"/>
      <c r="AP59" s="183"/>
      <c r="AQ59" s="183"/>
      <c r="AR59" s="183"/>
      <c r="AS59" s="183"/>
      <c r="AT59" s="183"/>
      <c r="AU59" s="183"/>
      <c r="AV59" s="183"/>
      <c r="AW59" s="183"/>
      <c r="AX59" s="183"/>
      <c r="AY59" s="183"/>
      <c r="AZ59" s="183"/>
      <c r="BA59" s="183"/>
    </row>
    <row r="60" spans="1:53" ht="31.5" x14ac:dyDescent="0.25">
      <c r="A60" s="72" t="s">
        <v>96</v>
      </c>
      <c r="B60" s="65" t="s">
        <v>33</v>
      </c>
      <c r="C60" s="66" t="s">
        <v>24</v>
      </c>
      <c r="D60" s="66" t="s">
        <v>36</v>
      </c>
      <c r="E60" s="74" t="s">
        <v>40</v>
      </c>
      <c r="F60" s="66" t="s">
        <v>105</v>
      </c>
      <c r="G60" s="68"/>
      <c r="H60" s="4"/>
      <c r="I60" s="69"/>
      <c r="J60" s="35">
        <f>J61</f>
        <v>29</v>
      </c>
      <c r="K60" s="35">
        <f t="shared" ref="K60:K63" si="15">K61</f>
        <v>20.6</v>
      </c>
      <c r="L60" s="191">
        <f t="shared" si="2"/>
        <v>71.034482758620697</v>
      </c>
    </row>
    <row r="61" spans="1:53" ht="47.25" x14ac:dyDescent="0.25">
      <c r="A61" s="72" t="s">
        <v>97</v>
      </c>
      <c r="B61" s="65" t="s">
        <v>33</v>
      </c>
      <c r="C61" s="66" t="s">
        <v>24</v>
      </c>
      <c r="D61" s="66" t="s">
        <v>36</v>
      </c>
      <c r="E61" s="74" t="s">
        <v>40</v>
      </c>
      <c r="F61" s="66" t="s">
        <v>107</v>
      </c>
      <c r="G61" s="68"/>
      <c r="H61" s="4"/>
      <c r="I61" s="69"/>
      <c r="J61" s="35">
        <f>J62</f>
        <v>29</v>
      </c>
      <c r="K61" s="35">
        <f t="shared" si="15"/>
        <v>20.6</v>
      </c>
      <c r="L61" s="191">
        <f t="shared" si="2"/>
        <v>71.034482758620697</v>
      </c>
    </row>
    <row r="62" spans="1:53" ht="15.75" x14ac:dyDescent="0.25">
      <c r="A62" s="77" t="s">
        <v>15</v>
      </c>
      <c r="B62" s="65" t="s">
        <v>33</v>
      </c>
      <c r="C62" s="66" t="s">
        <v>24</v>
      </c>
      <c r="D62" s="66" t="s">
        <v>36</v>
      </c>
      <c r="E62" s="74" t="s">
        <v>40</v>
      </c>
      <c r="F62" s="66" t="s">
        <v>107</v>
      </c>
      <c r="G62" s="68" t="s">
        <v>16</v>
      </c>
      <c r="H62" s="4"/>
      <c r="I62" s="69"/>
      <c r="J62" s="35">
        <f>J63</f>
        <v>29</v>
      </c>
      <c r="K62" s="35">
        <f t="shared" si="15"/>
        <v>20.6</v>
      </c>
      <c r="L62" s="191">
        <f t="shared" si="2"/>
        <v>71.034482758620697</v>
      </c>
    </row>
    <row r="63" spans="1:53" ht="69.75" customHeight="1" x14ac:dyDescent="0.25">
      <c r="A63" s="77" t="s">
        <v>64</v>
      </c>
      <c r="B63" s="65" t="s">
        <v>33</v>
      </c>
      <c r="C63" s="66" t="s">
        <v>24</v>
      </c>
      <c r="D63" s="66" t="s">
        <v>36</v>
      </c>
      <c r="E63" s="74" t="s">
        <v>40</v>
      </c>
      <c r="F63" s="66" t="s">
        <v>107</v>
      </c>
      <c r="G63" s="68" t="s">
        <v>16</v>
      </c>
      <c r="H63" s="4" t="s">
        <v>17</v>
      </c>
      <c r="I63" s="69"/>
      <c r="J63" s="35">
        <f>J64</f>
        <v>29</v>
      </c>
      <c r="K63" s="35">
        <f t="shared" si="15"/>
        <v>20.6</v>
      </c>
      <c r="L63" s="191">
        <f t="shared" si="2"/>
        <v>71.034482758620697</v>
      </c>
    </row>
    <row r="64" spans="1:53" s="12" customFormat="1" ht="47.25" x14ac:dyDescent="0.25">
      <c r="A64" s="179" t="s">
        <v>147</v>
      </c>
      <c r="B64" s="129" t="s">
        <v>33</v>
      </c>
      <c r="C64" s="94" t="s">
        <v>24</v>
      </c>
      <c r="D64" s="94" t="s">
        <v>36</v>
      </c>
      <c r="E64" s="124" t="s">
        <v>40</v>
      </c>
      <c r="F64" s="94" t="s">
        <v>107</v>
      </c>
      <c r="G64" s="180" t="s">
        <v>16</v>
      </c>
      <c r="H64" s="78" t="s">
        <v>17</v>
      </c>
      <c r="I64" s="184">
        <v>910</v>
      </c>
      <c r="J64" s="114">
        <f>'Прил 2'!J30</f>
        <v>29</v>
      </c>
      <c r="K64" s="114">
        <f>'Прил 2'!K30</f>
        <v>20.6</v>
      </c>
      <c r="L64" s="192">
        <f t="shared" si="2"/>
        <v>71.034482758620697</v>
      </c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</row>
    <row r="65" spans="1:53" ht="63" x14ac:dyDescent="0.25">
      <c r="A65" s="5" t="s">
        <v>184</v>
      </c>
      <c r="B65" s="174" t="s">
        <v>33</v>
      </c>
      <c r="C65" s="168" t="s">
        <v>24</v>
      </c>
      <c r="D65" s="66" t="s">
        <v>36</v>
      </c>
      <c r="E65" s="74" t="s">
        <v>185</v>
      </c>
      <c r="F65" s="66"/>
      <c r="G65" s="68"/>
      <c r="H65" s="4"/>
      <c r="I65" s="69"/>
      <c r="J65" s="35">
        <f>J66</f>
        <v>216.666</v>
      </c>
      <c r="K65" s="35">
        <f t="shared" ref="K65:K69" si="16">K66</f>
        <v>216.666</v>
      </c>
      <c r="L65" s="191">
        <f t="shared" si="2"/>
        <v>100</v>
      </c>
    </row>
    <row r="66" spans="1:53" ht="78.75" x14ac:dyDescent="0.25">
      <c r="A66" s="170" t="s">
        <v>100</v>
      </c>
      <c r="B66" s="174" t="s">
        <v>33</v>
      </c>
      <c r="C66" s="168" t="s">
        <v>24</v>
      </c>
      <c r="D66" s="66" t="s">
        <v>36</v>
      </c>
      <c r="E66" s="74" t="s">
        <v>185</v>
      </c>
      <c r="F66" s="66" t="s">
        <v>102</v>
      </c>
      <c r="G66" s="68"/>
      <c r="H66" s="4"/>
      <c r="I66" s="69"/>
      <c r="J66" s="35">
        <f>J67</f>
        <v>216.666</v>
      </c>
      <c r="K66" s="35">
        <f t="shared" si="16"/>
        <v>216.666</v>
      </c>
      <c r="L66" s="191">
        <f t="shared" si="2"/>
        <v>100</v>
      </c>
    </row>
    <row r="67" spans="1:53" ht="31.5" x14ac:dyDescent="0.25">
      <c r="A67" s="170" t="s">
        <v>101</v>
      </c>
      <c r="B67" s="174" t="s">
        <v>33</v>
      </c>
      <c r="C67" s="168" t="s">
        <v>24</v>
      </c>
      <c r="D67" s="66" t="s">
        <v>36</v>
      </c>
      <c r="E67" s="74" t="s">
        <v>185</v>
      </c>
      <c r="F67" s="66" t="s">
        <v>103</v>
      </c>
      <c r="G67" s="68"/>
      <c r="H67" s="4"/>
      <c r="I67" s="69"/>
      <c r="J67" s="35">
        <f>J68</f>
        <v>216.666</v>
      </c>
      <c r="K67" s="35">
        <f t="shared" si="16"/>
        <v>216.666</v>
      </c>
      <c r="L67" s="191">
        <f t="shared" si="2"/>
        <v>100</v>
      </c>
    </row>
    <row r="68" spans="1:53" ht="15.75" x14ac:dyDescent="0.25">
      <c r="A68" s="173" t="s">
        <v>15</v>
      </c>
      <c r="B68" s="174" t="s">
        <v>33</v>
      </c>
      <c r="C68" s="168" t="s">
        <v>24</v>
      </c>
      <c r="D68" s="66" t="s">
        <v>36</v>
      </c>
      <c r="E68" s="74" t="s">
        <v>185</v>
      </c>
      <c r="F68" s="66" t="s">
        <v>103</v>
      </c>
      <c r="G68" s="68" t="s">
        <v>16</v>
      </c>
      <c r="H68" s="4"/>
      <c r="I68" s="69"/>
      <c r="J68" s="35">
        <f>J69</f>
        <v>216.666</v>
      </c>
      <c r="K68" s="35">
        <f t="shared" si="16"/>
        <v>216.666</v>
      </c>
      <c r="L68" s="191">
        <f t="shared" si="2"/>
        <v>100</v>
      </c>
    </row>
    <row r="69" spans="1:53" ht="63" x14ac:dyDescent="0.25">
      <c r="A69" s="173" t="s">
        <v>64</v>
      </c>
      <c r="B69" s="174" t="s">
        <v>33</v>
      </c>
      <c r="C69" s="168" t="s">
        <v>24</v>
      </c>
      <c r="D69" s="66" t="s">
        <v>36</v>
      </c>
      <c r="E69" s="74" t="s">
        <v>185</v>
      </c>
      <c r="F69" s="66" t="s">
        <v>103</v>
      </c>
      <c r="G69" s="68" t="s">
        <v>16</v>
      </c>
      <c r="H69" s="4" t="s">
        <v>17</v>
      </c>
      <c r="I69" s="69"/>
      <c r="J69" s="35">
        <f>J70</f>
        <v>216.666</v>
      </c>
      <c r="K69" s="35">
        <f t="shared" si="16"/>
        <v>216.666</v>
      </c>
      <c r="L69" s="191">
        <f t="shared" si="2"/>
        <v>100</v>
      </c>
    </row>
    <row r="70" spans="1:53" s="12" customFormat="1" ht="47.25" x14ac:dyDescent="0.25">
      <c r="A70" s="179" t="s">
        <v>147</v>
      </c>
      <c r="B70" s="129" t="s">
        <v>33</v>
      </c>
      <c r="C70" s="94" t="s">
        <v>24</v>
      </c>
      <c r="D70" s="94" t="s">
        <v>36</v>
      </c>
      <c r="E70" s="124" t="s">
        <v>185</v>
      </c>
      <c r="F70" s="94" t="s">
        <v>103</v>
      </c>
      <c r="G70" s="180" t="s">
        <v>16</v>
      </c>
      <c r="H70" s="78" t="s">
        <v>17</v>
      </c>
      <c r="I70" s="184">
        <v>910</v>
      </c>
      <c r="J70" s="114">
        <f>'Прил 2'!J34</f>
        <v>216.666</v>
      </c>
      <c r="K70" s="114">
        <f>'Прил 2'!K34</f>
        <v>216.666</v>
      </c>
      <c r="L70" s="192">
        <f t="shared" si="2"/>
        <v>100</v>
      </c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</row>
    <row r="71" spans="1:53" ht="63" x14ac:dyDescent="0.25">
      <c r="A71" s="73" t="s">
        <v>152</v>
      </c>
      <c r="B71" s="100">
        <v>89</v>
      </c>
      <c r="C71" s="99"/>
      <c r="D71" s="66"/>
      <c r="E71" s="74"/>
      <c r="F71" s="66"/>
      <c r="G71" s="69"/>
      <c r="H71" s="66"/>
      <c r="I71" s="69"/>
      <c r="J71" s="35">
        <f>J72</f>
        <v>591.54600000000005</v>
      </c>
      <c r="K71" s="35">
        <f t="shared" ref="K71" si="17">K72</f>
        <v>376.37100000000009</v>
      </c>
      <c r="L71" s="191">
        <f t="shared" si="2"/>
        <v>63.624975910580083</v>
      </c>
    </row>
    <row r="72" spans="1:53" ht="70.900000000000006" customHeight="1" x14ac:dyDescent="0.25">
      <c r="A72" s="73" t="s">
        <v>153</v>
      </c>
      <c r="B72" s="100">
        <v>89</v>
      </c>
      <c r="C72" s="99" t="s">
        <v>23</v>
      </c>
      <c r="D72" s="66"/>
      <c r="E72" s="74"/>
      <c r="F72" s="66"/>
      <c r="G72" s="69"/>
      <c r="H72" s="66"/>
      <c r="I72" s="69"/>
      <c r="J72" s="35">
        <f>J78+J84+J90+J126+J137+J108+J114+J131+J115+J97+J91</f>
        <v>591.54600000000005</v>
      </c>
      <c r="K72" s="35">
        <f>K78+K84+K90+K126+K137+K108+K114+K131+K115+K97+K91</f>
        <v>376.37100000000009</v>
      </c>
      <c r="L72" s="191">
        <f t="shared" ref="L72:L135" si="18">K72/J72*100</f>
        <v>63.624975910580083</v>
      </c>
    </row>
    <row r="73" spans="1:53" ht="15.75" x14ac:dyDescent="0.25">
      <c r="A73" s="77" t="s">
        <v>59</v>
      </c>
      <c r="B73" s="102">
        <v>89</v>
      </c>
      <c r="C73" s="66">
        <v>1</v>
      </c>
      <c r="D73" s="66" t="s">
        <v>36</v>
      </c>
      <c r="E73" s="74" t="s">
        <v>60</v>
      </c>
      <c r="F73" s="66"/>
      <c r="G73" s="69"/>
      <c r="H73" s="66"/>
      <c r="I73" s="66"/>
      <c r="J73" s="35">
        <f>J76</f>
        <v>90.668999999999997</v>
      </c>
      <c r="K73" s="35">
        <f>K76</f>
        <v>90.668000000000006</v>
      </c>
      <c r="L73" s="191">
        <f t="shared" si="18"/>
        <v>99.998897087207325</v>
      </c>
    </row>
    <row r="74" spans="1:53" ht="31.5" x14ac:dyDescent="0.25">
      <c r="A74" s="73" t="s">
        <v>92</v>
      </c>
      <c r="B74" s="102">
        <v>89</v>
      </c>
      <c r="C74" s="66">
        <v>1</v>
      </c>
      <c r="D74" s="66" t="s">
        <v>36</v>
      </c>
      <c r="E74" s="74" t="s">
        <v>60</v>
      </c>
      <c r="F74" s="66" t="s">
        <v>94</v>
      </c>
      <c r="G74" s="69"/>
      <c r="H74" s="66"/>
      <c r="I74" s="66"/>
      <c r="J74" s="35">
        <f>J75</f>
        <v>90.668999999999997</v>
      </c>
      <c r="K74" s="35">
        <f t="shared" ref="K74" si="19">K75</f>
        <v>90.668000000000006</v>
      </c>
      <c r="L74" s="191">
        <f t="shared" si="18"/>
        <v>99.998897087207325</v>
      </c>
    </row>
    <row r="75" spans="1:53" ht="31.5" x14ac:dyDescent="0.25">
      <c r="A75" s="73" t="s">
        <v>93</v>
      </c>
      <c r="B75" s="102">
        <v>89</v>
      </c>
      <c r="C75" s="66">
        <v>1</v>
      </c>
      <c r="D75" s="66" t="s">
        <v>36</v>
      </c>
      <c r="E75" s="74" t="s">
        <v>60</v>
      </c>
      <c r="F75" s="66" t="s">
        <v>95</v>
      </c>
      <c r="G75" s="69"/>
      <c r="H75" s="66"/>
      <c r="I75" s="66"/>
      <c r="J75" s="35">
        <f>J76</f>
        <v>90.668999999999997</v>
      </c>
      <c r="K75" s="35">
        <f t="shared" ref="K75" si="20">K76</f>
        <v>90.668000000000006</v>
      </c>
      <c r="L75" s="191">
        <f t="shared" si="18"/>
        <v>99.998897087207325</v>
      </c>
    </row>
    <row r="76" spans="1:53" ht="15.75" x14ac:dyDescent="0.25">
      <c r="A76" s="77" t="s">
        <v>58</v>
      </c>
      <c r="B76" s="102">
        <v>89</v>
      </c>
      <c r="C76" s="66">
        <v>1</v>
      </c>
      <c r="D76" s="66" t="s">
        <v>36</v>
      </c>
      <c r="E76" s="74" t="s">
        <v>60</v>
      </c>
      <c r="F76" s="66" t="s">
        <v>95</v>
      </c>
      <c r="G76" s="69" t="s">
        <v>30</v>
      </c>
      <c r="H76" s="66"/>
      <c r="I76" s="66"/>
      <c r="J76" s="35">
        <f>J77</f>
        <v>90.668999999999997</v>
      </c>
      <c r="K76" s="35">
        <f t="shared" ref="K76:K77" si="21">K77</f>
        <v>90.668000000000006</v>
      </c>
      <c r="L76" s="191">
        <f t="shared" si="18"/>
        <v>99.998897087207325</v>
      </c>
    </row>
    <row r="77" spans="1:53" ht="15.75" x14ac:dyDescent="0.25">
      <c r="A77" s="77" t="s">
        <v>26</v>
      </c>
      <c r="B77" s="102">
        <v>89</v>
      </c>
      <c r="C77" s="66">
        <v>1</v>
      </c>
      <c r="D77" s="66" t="s">
        <v>36</v>
      </c>
      <c r="E77" s="74" t="s">
        <v>60</v>
      </c>
      <c r="F77" s="66" t="s">
        <v>95</v>
      </c>
      <c r="G77" s="69" t="s">
        <v>30</v>
      </c>
      <c r="H77" s="66" t="s">
        <v>16</v>
      </c>
      <c r="I77" s="66"/>
      <c r="J77" s="35">
        <f>J78</f>
        <v>90.668999999999997</v>
      </c>
      <c r="K77" s="35">
        <f t="shared" si="21"/>
        <v>90.668000000000006</v>
      </c>
      <c r="L77" s="191">
        <f t="shared" si="18"/>
        <v>99.998897087207325</v>
      </c>
    </row>
    <row r="78" spans="1:53" s="12" customFormat="1" ht="52.15" customHeight="1" x14ac:dyDescent="0.25">
      <c r="A78" s="179" t="s">
        <v>147</v>
      </c>
      <c r="B78" s="127">
        <v>89</v>
      </c>
      <c r="C78" s="94">
        <v>1</v>
      </c>
      <c r="D78" s="94" t="s">
        <v>36</v>
      </c>
      <c r="E78" s="124" t="s">
        <v>60</v>
      </c>
      <c r="F78" s="94" t="s">
        <v>95</v>
      </c>
      <c r="G78" s="184" t="s">
        <v>30</v>
      </c>
      <c r="H78" s="94" t="s">
        <v>16</v>
      </c>
      <c r="I78" s="94">
        <v>910</v>
      </c>
      <c r="J78" s="114">
        <f>'Прил 2'!J104</f>
        <v>90.668999999999997</v>
      </c>
      <c r="K78" s="114">
        <f>'Прил 2'!K104</f>
        <v>90.668000000000006</v>
      </c>
      <c r="L78" s="192">
        <f t="shared" si="18"/>
        <v>99.998897087207325</v>
      </c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183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</row>
    <row r="79" spans="1:53" ht="52.9" customHeight="1" x14ac:dyDescent="0.25">
      <c r="A79" s="72" t="s">
        <v>154</v>
      </c>
      <c r="B79" s="65">
        <v>89</v>
      </c>
      <c r="C79" s="66" t="s">
        <v>23</v>
      </c>
      <c r="D79" s="66" t="s">
        <v>36</v>
      </c>
      <c r="E79" s="74" t="s">
        <v>45</v>
      </c>
      <c r="F79" s="66"/>
      <c r="G79" s="69"/>
      <c r="H79" s="66"/>
      <c r="I79" s="69"/>
      <c r="J79" s="35">
        <f>J82</f>
        <v>5</v>
      </c>
      <c r="K79" s="35">
        <f>K82</f>
        <v>0</v>
      </c>
      <c r="L79" s="191">
        <f t="shared" si="18"/>
        <v>0</v>
      </c>
    </row>
    <row r="80" spans="1:53" s="27" customFormat="1" ht="21.6" customHeight="1" x14ac:dyDescent="0.25">
      <c r="A80" s="70" t="s">
        <v>104</v>
      </c>
      <c r="B80" s="65" t="s">
        <v>47</v>
      </c>
      <c r="C80" s="66" t="s">
        <v>23</v>
      </c>
      <c r="D80" s="66" t="s">
        <v>36</v>
      </c>
      <c r="E80" s="74" t="s">
        <v>45</v>
      </c>
      <c r="F80" s="66" t="s">
        <v>105</v>
      </c>
      <c r="G80" s="69"/>
      <c r="H80" s="66"/>
      <c r="I80" s="69"/>
      <c r="J80" s="35">
        <f>J81</f>
        <v>5</v>
      </c>
      <c r="K80" s="35">
        <f t="shared" ref="K80" si="22">K81</f>
        <v>0</v>
      </c>
      <c r="L80" s="191">
        <f t="shared" si="18"/>
        <v>0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</row>
    <row r="81" spans="1:53" s="27" customFormat="1" ht="22.15" customHeight="1" x14ac:dyDescent="0.25">
      <c r="A81" s="72" t="s">
        <v>46</v>
      </c>
      <c r="B81" s="65" t="s">
        <v>47</v>
      </c>
      <c r="C81" s="66" t="s">
        <v>23</v>
      </c>
      <c r="D81" s="66" t="s">
        <v>36</v>
      </c>
      <c r="E81" s="74" t="s">
        <v>45</v>
      </c>
      <c r="F81" s="66" t="s">
        <v>48</v>
      </c>
      <c r="G81" s="69"/>
      <c r="H81" s="66"/>
      <c r="I81" s="69"/>
      <c r="J81" s="35">
        <f>J82</f>
        <v>5</v>
      </c>
      <c r="K81" s="35">
        <f t="shared" ref="K81" si="23">K82</f>
        <v>0</v>
      </c>
      <c r="L81" s="191">
        <f t="shared" si="18"/>
        <v>0</v>
      </c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</row>
    <row r="82" spans="1:53" ht="15.75" x14ac:dyDescent="0.25">
      <c r="A82" s="77" t="s">
        <v>15</v>
      </c>
      <c r="B82" s="65" t="s">
        <v>47</v>
      </c>
      <c r="C82" s="66" t="s">
        <v>23</v>
      </c>
      <c r="D82" s="66" t="s">
        <v>36</v>
      </c>
      <c r="E82" s="74" t="s">
        <v>45</v>
      </c>
      <c r="F82" s="66" t="s">
        <v>48</v>
      </c>
      <c r="G82" s="69" t="s">
        <v>16</v>
      </c>
      <c r="H82" s="66"/>
      <c r="I82" s="69"/>
      <c r="J82" s="35">
        <f>J83</f>
        <v>5</v>
      </c>
      <c r="K82" s="35">
        <f t="shared" ref="K82:K83" si="24">K83</f>
        <v>0</v>
      </c>
      <c r="L82" s="191">
        <f t="shared" si="18"/>
        <v>0</v>
      </c>
    </row>
    <row r="83" spans="1:53" ht="15.75" x14ac:dyDescent="0.25">
      <c r="A83" s="77" t="s">
        <v>65</v>
      </c>
      <c r="B83" s="65" t="s">
        <v>47</v>
      </c>
      <c r="C83" s="66" t="s">
        <v>23</v>
      </c>
      <c r="D83" s="66" t="s">
        <v>36</v>
      </c>
      <c r="E83" s="74" t="s">
        <v>45</v>
      </c>
      <c r="F83" s="66" t="s">
        <v>48</v>
      </c>
      <c r="G83" s="69" t="s">
        <v>16</v>
      </c>
      <c r="H83" s="66" t="s">
        <v>44</v>
      </c>
      <c r="I83" s="66"/>
      <c r="J83" s="35">
        <f>J84</f>
        <v>5</v>
      </c>
      <c r="K83" s="35">
        <f t="shared" si="24"/>
        <v>0</v>
      </c>
      <c r="L83" s="191">
        <f t="shared" si="18"/>
        <v>0</v>
      </c>
    </row>
    <row r="84" spans="1:53" s="12" customFormat="1" ht="47.25" x14ac:dyDescent="0.25">
      <c r="A84" s="179" t="s">
        <v>147</v>
      </c>
      <c r="B84" s="185">
        <v>89</v>
      </c>
      <c r="C84" s="186" t="s">
        <v>23</v>
      </c>
      <c r="D84" s="94" t="s">
        <v>36</v>
      </c>
      <c r="E84" s="124" t="s">
        <v>45</v>
      </c>
      <c r="F84" s="94" t="s">
        <v>48</v>
      </c>
      <c r="G84" s="184" t="s">
        <v>16</v>
      </c>
      <c r="H84" s="94" t="s">
        <v>44</v>
      </c>
      <c r="I84" s="187">
        <v>910</v>
      </c>
      <c r="J84" s="114">
        <f>'Прил 2'!J45</f>
        <v>5</v>
      </c>
      <c r="K84" s="114">
        <f>'Прил 2'!K45</f>
        <v>0</v>
      </c>
      <c r="L84" s="192">
        <f t="shared" si="18"/>
        <v>0</v>
      </c>
      <c r="M84" s="183"/>
      <c r="N84" s="183"/>
      <c r="O84" s="183"/>
      <c r="P84" s="183"/>
      <c r="Q84" s="183"/>
      <c r="R84" s="183"/>
      <c r="S84" s="183"/>
      <c r="T84" s="183"/>
      <c r="U84" s="183"/>
      <c r="V84" s="183"/>
      <c r="W84" s="183"/>
      <c r="X84" s="183"/>
      <c r="Y84" s="183"/>
      <c r="Z84" s="183"/>
      <c r="AA84" s="183"/>
      <c r="AB84" s="183"/>
      <c r="AC84" s="183"/>
      <c r="AD84" s="183"/>
      <c r="AE84" s="183"/>
      <c r="AF84" s="183"/>
      <c r="AG84" s="183"/>
      <c r="AH84" s="183"/>
      <c r="AI84" s="183"/>
      <c r="AJ84" s="183"/>
      <c r="AK84" s="183"/>
      <c r="AL84" s="183"/>
      <c r="AM84" s="183"/>
      <c r="AN84" s="183"/>
      <c r="AO84" s="183"/>
      <c r="AP84" s="183"/>
      <c r="AQ84" s="183"/>
      <c r="AR84" s="183"/>
      <c r="AS84" s="183"/>
      <c r="AT84" s="183"/>
      <c r="AU84" s="183"/>
      <c r="AV84" s="183"/>
      <c r="AW84" s="183"/>
      <c r="AX84" s="183"/>
      <c r="AY84" s="183"/>
      <c r="AZ84" s="183"/>
      <c r="BA84" s="183"/>
    </row>
    <row r="85" spans="1:53" ht="15.75" x14ac:dyDescent="0.25">
      <c r="A85" s="77" t="s">
        <v>62</v>
      </c>
      <c r="B85" s="102">
        <v>89</v>
      </c>
      <c r="C85" s="66">
        <v>1</v>
      </c>
      <c r="D85" s="66" t="s">
        <v>36</v>
      </c>
      <c r="E85" s="74">
        <v>41240</v>
      </c>
      <c r="F85" s="66"/>
      <c r="G85" s="69"/>
      <c r="H85" s="66"/>
      <c r="I85" s="66"/>
      <c r="J85" s="35">
        <f>J88</f>
        <v>38.265999999999998</v>
      </c>
      <c r="K85" s="35">
        <f>K88</f>
        <v>38.265999999999998</v>
      </c>
      <c r="L85" s="191">
        <f t="shared" si="18"/>
        <v>100</v>
      </c>
    </row>
    <row r="86" spans="1:53" ht="31.5" x14ac:dyDescent="0.25">
      <c r="A86" s="72" t="s">
        <v>89</v>
      </c>
      <c r="B86" s="102">
        <v>89</v>
      </c>
      <c r="C86" s="66">
        <v>1</v>
      </c>
      <c r="D86" s="66" t="s">
        <v>36</v>
      </c>
      <c r="E86" s="74" t="s">
        <v>66</v>
      </c>
      <c r="F86" s="66" t="s">
        <v>90</v>
      </c>
      <c r="G86" s="69"/>
      <c r="H86" s="66"/>
      <c r="I86" s="66"/>
      <c r="J86" s="35">
        <f>J87</f>
        <v>38.265999999999998</v>
      </c>
      <c r="K86" s="35">
        <f t="shared" ref="K86" si="25">K87</f>
        <v>38.265999999999998</v>
      </c>
      <c r="L86" s="191">
        <f t="shared" si="18"/>
        <v>100</v>
      </c>
    </row>
    <row r="87" spans="1:53" ht="15.75" x14ac:dyDescent="0.25">
      <c r="A87" s="70" t="s">
        <v>63</v>
      </c>
      <c r="B87" s="102">
        <v>89</v>
      </c>
      <c r="C87" s="66">
        <v>1</v>
      </c>
      <c r="D87" s="66" t="s">
        <v>36</v>
      </c>
      <c r="E87" s="74" t="s">
        <v>66</v>
      </c>
      <c r="F87" s="66" t="s">
        <v>146</v>
      </c>
      <c r="G87" s="69"/>
      <c r="H87" s="66"/>
      <c r="I87" s="66"/>
      <c r="J87" s="35">
        <f>J88</f>
        <v>38.265999999999998</v>
      </c>
      <c r="K87" s="35">
        <f t="shared" ref="K87" si="26">K88</f>
        <v>38.265999999999998</v>
      </c>
      <c r="L87" s="191">
        <f t="shared" si="18"/>
        <v>100</v>
      </c>
    </row>
    <row r="88" spans="1:53" ht="31.5" x14ac:dyDescent="0.25">
      <c r="A88" s="77" t="s">
        <v>18</v>
      </c>
      <c r="B88" s="102">
        <v>89</v>
      </c>
      <c r="C88" s="66">
        <v>1</v>
      </c>
      <c r="D88" s="66" t="s">
        <v>36</v>
      </c>
      <c r="E88" s="74" t="s">
        <v>66</v>
      </c>
      <c r="F88" s="66" t="s">
        <v>146</v>
      </c>
      <c r="G88" s="69" t="s">
        <v>31</v>
      </c>
      <c r="H88" s="66"/>
      <c r="I88" s="66"/>
      <c r="J88" s="35">
        <f>J89</f>
        <v>38.265999999999998</v>
      </c>
      <c r="K88" s="35">
        <f t="shared" ref="K88:K89" si="27">K89</f>
        <v>38.265999999999998</v>
      </c>
      <c r="L88" s="191">
        <f t="shared" si="18"/>
        <v>100</v>
      </c>
    </row>
    <row r="89" spans="1:53" ht="31.5" x14ac:dyDescent="0.25">
      <c r="A89" s="77" t="s">
        <v>61</v>
      </c>
      <c r="B89" s="102">
        <v>89</v>
      </c>
      <c r="C89" s="66">
        <v>1</v>
      </c>
      <c r="D89" s="66" t="s">
        <v>36</v>
      </c>
      <c r="E89" s="74" t="s">
        <v>66</v>
      </c>
      <c r="F89" s="66" t="s">
        <v>146</v>
      </c>
      <c r="G89" s="69" t="s">
        <v>31</v>
      </c>
      <c r="H89" s="66" t="s">
        <v>16</v>
      </c>
      <c r="I89" s="66"/>
      <c r="J89" s="35">
        <f>J90</f>
        <v>38.265999999999998</v>
      </c>
      <c r="K89" s="35">
        <f t="shared" si="27"/>
        <v>38.265999999999998</v>
      </c>
      <c r="L89" s="191">
        <f t="shared" si="18"/>
        <v>100</v>
      </c>
    </row>
    <row r="90" spans="1:53" s="12" customFormat="1" ht="47.25" x14ac:dyDescent="0.25">
      <c r="A90" s="179" t="s">
        <v>147</v>
      </c>
      <c r="B90" s="184">
        <v>89</v>
      </c>
      <c r="C90" s="94">
        <v>1</v>
      </c>
      <c r="D90" s="94" t="s">
        <v>36</v>
      </c>
      <c r="E90" s="124" t="s">
        <v>66</v>
      </c>
      <c r="F90" s="94" t="s">
        <v>146</v>
      </c>
      <c r="G90" s="184" t="s">
        <v>31</v>
      </c>
      <c r="H90" s="94" t="s">
        <v>16</v>
      </c>
      <c r="I90" s="94">
        <v>910</v>
      </c>
      <c r="J90" s="114">
        <f>'Прил 2'!J111</f>
        <v>38.265999999999998</v>
      </c>
      <c r="K90" s="114">
        <f>'Прил 2'!K111</f>
        <v>38.265999999999998</v>
      </c>
      <c r="L90" s="192">
        <f t="shared" si="18"/>
        <v>100</v>
      </c>
      <c r="M90" s="183"/>
      <c r="N90" s="183"/>
      <c r="O90" s="183"/>
      <c r="P90" s="183"/>
      <c r="Q90" s="183"/>
      <c r="R90" s="183"/>
      <c r="S90" s="183"/>
      <c r="T90" s="183"/>
      <c r="U90" s="183"/>
      <c r="V90" s="183"/>
      <c r="W90" s="183"/>
      <c r="X90" s="183"/>
      <c r="Y90" s="183"/>
      <c r="Z90" s="183"/>
      <c r="AA90" s="183"/>
      <c r="AB90" s="183"/>
      <c r="AC90" s="183"/>
      <c r="AD90" s="183"/>
      <c r="AE90" s="183"/>
      <c r="AF90" s="183"/>
      <c r="AG90" s="183"/>
      <c r="AH90" s="183"/>
      <c r="AI90" s="183"/>
      <c r="AJ90" s="183"/>
      <c r="AK90" s="183"/>
      <c r="AL90" s="183"/>
      <c r="AM90" s="183"/>
      <c r="AN90" s="183"/>
      <c r="AO90" s="183"/>
      <c r="AP90" s="183"/>
      <c r="AQ90" s="183"/>
      <c r="AR90" s="183"/>
      <c r="AS90" s="183"/>
      <c r="AT90" s="183"/>
      <c r="AU90" s="183"/>
      <c r="AV90" s="183"/>
      <c r="AW90" s="183"/>
      <c r="AX90" s="183"/>
      <c r="AY90" s="183"/>
      <c r="AZ90" s="183"/>
      <c r="BA90" s="183"/>
    </row>
    <row r="91" spans="1:53" s="12" customFormat="1" ht="31.5" x14ac:dyDescent="0.25">
      <c r="A91" s="72" t="s">
        <v>200</v>
      </c>
      <c r="B91" s="109" t="s">
        <v>47</v>
      </c>
      <c r="C91" s="4" t="s">
        <v>23</v>
      </c>
      <c r="D91" s="4" t="s">
        <v>36</v>
      </c>
      <c r="E91" s="4" t="s">
        <v>201</v>
      </c>
      <c r="F91" s="4"/>
      <c r="G91" s="66"/>
      <c r="H91" s="66"/>
      <c r="I91" s="66"/>
      <c r="J91" s="35">
        <f>J92</f>
        <v>30</v>
      </c>
      <c r="K91" s="35">
        <f t="shared" ref="K91:K95" si="28">K92</f>
        <v>11.458</v>
      </c>
      <c r="L91" s="191">
        <f t="shared" si="18"/>
        <v>38.193333333333335</v>
      </c>
      <c r="M91" s="183"/>
      <c r="N91" s="183"/>
      <c r="O91" s="183"/>
      <c r="P91" s="183"/>
      <c r="Q91" s="183"/>
      <c r="R91" s="183"/>
      <c r="S91" s="183"/>
      <c r="T91" s="183"/>
      <c r="U91" s="183"/>
      <c r="V91" s="183"/>
      <c r="W91" s="183"/>
      <c r="X91" s="183"/>
      <c r="Y91" s="183"/>
      <c r="Z91" s="183"/>
      <c r="AA91" s="183"/>
      <c r="AB91" s="183"/>
      <c r="AC91" s="183"/>
      <c r="AD91" s="183"/>
      <c r="AE91" s="183"/>
      <c r="AF91" s="183"/>
      <c r="AG91" s="183"/>
      <c r="AH91" s="183"/>
      <c r="AI91" s="183"/>
      <c r="AJ91" s="183"/>
      <c r="AK91" s="183"/>
      <c r="AL91" s="183"/>
      <c r="AM91" s="183"/>
      <c r="AN91" s="183"/>
      <c r="AO91" s="183"/>
      <c r="AP91" s="183"/>
      <c r="AQ91" s="183"/>
      <c r="AR91" s="183"/>
      <c r="AS91" s="183"/>
      <c r="AT91" s="183"/>
      <c r="AU91" s="183"/>
      <c r="AV91" s="183"/>
      <c r="AW91" s="183"/>
      <c r="AX91" s="183"/>
      <c r="AY91" s="183"/>
      <c r="AZ91" s="183"/>
      <c r="BA91" s="183"/>
    </row>
    <row r="92" spans="1:53" s="12" customFormat="1" ht="31.5" x14ac:dyDescent="0.25">
      <c r="A92" s="72" t="s">
        <v>96</v>
      </c>
      <c r="B92" s="109" t="s">
        <v>47</v>
      </c>
      <c r="C92" s="4" t="s">
        <v>23</v>
      </c>
      <c r="D92" s="4" t="s">
        <v>36</v>
      </c>
      <c r="E92" s="4" t="s">
        <v>201</v>
      </c>
      <c r="F92" s="4" t="s">
        <v>98</v>
      </c>
      <c r="G92" s="66"/>
      <c r="H92" s="66"/>
      <c r="I92" s="66"/>
      <c r="J92" s="35">
        <f>J93</f>
        <v>30</v>
      </c>
      <c r="K92" s="35">
        <f t="shared" si="28"/>
        <v>11.458</v>
      </c>
      <c r="L92" s="191">
        <f t="shared" si="18"/>
        <v>38.193333333333335</v>
      </c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3"/>
      <c r="AH92" s="183"/>
      <c r="AI92" s="183"/>
      <c r="AJ92" s="183"/>
      <c r="AK92" s="183"/>
      <c r="AL92" s="183"/>
      <c r="AM92" s="183"/>
      <c r="AN92" s="183"/>
      <c r="AO92" s="183"/>
      <c r="AP92" s="183"/>
      <c r="AQ92" s="183"/>
      <c r="AR92" s="183"/>
      <c r="AS92" s="183"/>
      <c r="AT92" s="183"/>
      <c r="AU92" s="183"/>
      <c r="AV92" s="183"/>
      <c r="AW92" s="183"/>
      <c r="AX92" s="183"/>
      <c r="AY92" s="183"/>
      <c r="AZ92" s="183"/>
      <c r="BA92" s="183"/>
    </row>
    <row r="93" spans="1:53" s="12" customFormat="1" ht="47.25" x14ac:dyDescent="0.25">
      <c r="A93" s="72" t="s">
        <v>97</v>
      </c>
      <c r="B93" s="109" t="s">
        <v>47</v>
      </c>
      <c r="C93" s="4" t="s">
        <v>23</v>
      </c>
      <c r="D93" s="4" t="s">
        <v>36</v>
      </c>
      <c r="E93" s="4" t="s">
        <v>201</v>
      </c>
      <c r="F93" s="4" t="s">
        <v>99</v>
      </c>
      <c r="G93" s="66"/>
      <c r="H93" s="66"/>
      <c r="I93" s="66"/>
      <c r="J93" s="35">
        <f>J94</f>
        <v>30</v>
      </c>
      <c r="K93" s="35">
        <f t="shared" si="28"/>
        <v>11.458</v>
      </c>
      <c r="L93" s="191">
        <f t="shared" si="18"/>
        <v>38.193333333333335</v>
      </c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3"/>
      <c r="Y93" s="183"/>
      <c r="Z93" s="183"/>
      <c r="AA93" s="183"/>
      <c r="AB93" s="183"/>
      <c r="AC93" s="183"/>
      <c r="AD93" s="183"/>
      <c r="AE93" s="183"/>
      <c r="AF93" s="183"/>
      <c r="AG93" s="183"/>
      <c r="AH93" s="183"/>
      <c r="AI93" s="183"/>
      <c r="AJ93" s="183"/>
      <c r="AK93" s="183"/>
      <c r="AL93" s="183"/>
      <c r="AM93" s="183"/>
      <c r="AN93" s="183"/>
      <c r="AO93" s="183"/>
      <c r="AP93" s="183"/>
      <c r="AQ93" s="183"/>
      <c r="AR93" s="183"/>
      <c r="AS93" s="183"/>
      <c r="AT93" s="183"/>
      <c r="AU93" s="183"/>
      <c r="AV93" s="183"/>
      <c r="AW93" s="183"/>
      <c r="AX93" s="183"/>
      <c r="AY93" s="183"/>
      <c r="AZ93" s="183"/>
      <c r="BA93" s="183"/>
    </row>
    <row r="94" spans="1:53" s="12" customFormat="1" ht="31.5" x14ac:dyDescent="0.25">
      <c r="A94" s="206" t="s">
        <v>202</v>
      </c>
      <c r="B94" s="109" t="s">
        <v>47</v>
      </c>
      <c r="C94" s="4" t="s">
        <v>23</v>
      </c>
      <c r="D94" s="4" t="s">
        <v>36</v>
      </c>
      <c r="E94" s="4" t="s">
        <v>201</v>
      </c>
      <c r="F94" s="4" t="s">
        <v>99</v>
      </c>
      <c r="G94" s="69" t="s">
        <v>28</v>
      </c>
      <c r="H94" s="66"/>
      <c r="I94" s="66"/>
      <c r="J94" s="35">
        <f>J95</f>
        <v>30</v>
      </c>
      <c r="K94" s="35">
        <f t="shared" si="28"/>
        <v>11.458</v>
      </c>
      <c r="L94" s="191">
        <f t="shared" si="18"/>
        <v>38.193333333333335</v>
      </c>
      <c r="M94" s="183"/>
      <c r="N94" s="183"/>
      <c r="O94" s="183"/>
      <c r="P94" s="183"/>
      <c r="Q94" s="183"/>
      <c r="R94" s="183"/>
      <c r="S94" s="183"/>
      <c r="T94" s="183"/>
      <c r="U94" s="183"/>
      <c r="V94" s="183"/>
      <c r="W94" s="183"/>
      <c r="X94" s="183"/>
      <c r="Y94" s="183"/>
      <c r="Z94" s="183"/>
      <c r="AA94" s="183"/>
      <c r="AB94" s="183"/>
      <c r="AC94" s="183"/>
      <c r="AD94" s="183"/>
      <c r="AE94" s="183"/>
      <c r="AF94" s="183"/>
      <c r="AG94" s="183"/>
      <c r="AH94" s="183"/>
      <c r="AI94" s="183"/>
      <c r="AJ94" s="183"/>
      <c r="AK94" s="183"/>
      <c r="AL94" s="183"/>
      <c r="AM94" s="183"/>
      <c r="AN94" s="183"/>
      <c r="AO94" s="183"/>
      <c r="AP94" s="183"/>
      <c r="AQ94" s="183"/>
      <c r="AR94" s="183"/>
      <c r="AS94" s="183"/>
      <c r="AT94" s="183"/>
      <c r="AU94" s="183"/>
      <c r="AV94" s="183"/>
      <c r="AW94" s="183"/>
      <c r="AX94" s="183"/>
      <c r="AY94" s="183"/>
      <c r="AZ94" s="183"/>
      <c r="BA94" s="183"/>
    </row>
    <row r="95" spans="1:53" s="12" customFormat="1" ht="47.25" x14ac:dyDescent="0.25">
      <c r="A95" s="206" t="s">
        <v>199</v>
      </c>
      <c r="B95" s="109" t="s">
        <v>47</v>
      </c>
      <c r="C95" s="4" t="s">
        <v>23</v>
      </c>
      <c r="D95" s="4" t="s">
        <v>36</v>
      </c>
      <c r="E95" s="4" t="s">
        <v>201</v>
      </c>
      <c r="F95" s="4" t="s">
        <v>99</v>
      </c>
      <c r="G95" s="69" t="s">
        <v>28</v>
      </c>
      <c r="H95" s="66" t="s">
        <v>30</v>
      </c>
      <c r="I95" s="66"/>
      <c r="J95" s="35">
        <f>J96</f>
        <v>30</v>
      </c>
      <c r="K95" s="35">
        <f t="shared" si="28"/>
        <v>11.458</v>
      </c>
      <c r="L95" s="191">
        <f t="shared" si="18"/>
        <v>38.193333333333335</v>
      </c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3"/>
      <c r="AH95" s="183"/>
      <c r="AI95" s="183"/>
      <c r="AJ95" s="183"/>
      <c r="AK95" s="183"/>
      <c r="AL95" s="183"/>
      <c r="AM95" s="183"/>
      <c r="AN95" s="183"/>
      <c r="AO95" s="183"/>
      <c r="AP95" s="183"/>
      <c r="AQ95" s="183"/>
      <c r="AR95" s="183"/>
      <c r="AS95" s="183"/>
      <c r="AT95" s="183"/>
      <c r="AU95" s="183"/>
      <c r="AV95" s="183"/>
      <c r="AW95" s="183"/>
      <c r="AX95" s="183"/>
      <c r="AY95" s="183"/>
      <c r="AZ95" s="183"/>
      <c r="BA95" s="183"/>
    </row>
    <row r="96" spans="1:53" s="12" customFormat="1" ht="47.25" x14ac:dyDescent="0.25">
      <c r="A96" s="179" t="s">
        <v>147</v>
      </c>
      <c r="B96" s="175">
        <v>89</v>
      </c>
      <c r="C96" s="94" t="s">
        <v>23</v>
      </c>
      <c r="D96" s="94" t="s">
        <v>36</v>
      </c>
      <c r="E96" s="94" t="s">
        <v>201</v>
      </c>
      <c r="F96" s="94" t="s">
        <v>99</v>
      </c>
      <c r="G96" s="94" t="s">
        <v>28</v>
      </c>
      <c r="H96" s="94" t="s">
        <v>30</v>
      </c>
      <c r="I96" s="94" t="s">
        <v>159</v>
      </c>
      <c r="J96" s="114">
        <f>'Прил 2'!J66</f>
        <v>30</v>
      </c>
      <c r="K96" s="114">
        <f>'Прил 2'!K66</f>
        <v>11.458</v>
      </c>
      <c r="L96" s="192">
        <f t="shared" si="18"/>
        <v>38.193333333333335</v>
      </c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3"/>
      <c r="AH96" s="183"/>
      <c r="AI96" s="183"/>
      <c r="AJ96" s="183"/>
      <c r="AK96" s="183"/>
      <c r="AL96" s="183"/>
      <c r="AM96" s="183"/>
      <c r="AN96" s="183"/>
      <c r="AO96" s="183"/>
      <c r="AP96" s="183"/>
      <c r="AQ96" s="183"/>
      <c r="AR96" s="183"/>
      <c r="AS96" s="183"/>
      <c r="AT96" s="183"/>
      <c r="AU96" s="183"/>
      <c r="AV96" s="183"/>
      <c r="AW96" s="183"/>
      <c r="AX96" s="183"/>
      <c r="AY96" s="183"/>
      <c r="AZ96" s="183"/>
      <c r="BA96" s="183"/>
    </row>
    <row r="97" spans="1:53" s="12" customFormat="1" ht="47.25" x14ac:dyDescent="0.25">
      <c r="A97" s="125" t="s">
        <v>197</v>
      </c>
      <c r="B97" s="168" t="s">
        <v>47</v>
      </c>
      <c r="C97" s="168" t="s">
        <v>23</v>
      </c>
      <c r="D97" s="168" t="s">
        <v>36</v>
      </c>
      <c r="E97" s="199" t="s">
        <v>198</v>
      </c>
      <c r="F97" s="168"/>
      <c r="G97" s="200"/>
      <c r="H97" s="168"/>
      <c r="I97" s="168"/>
      <c r="J97" s="35">
        <f>J98</f>
        <v>45.835999999999999</v>
      </c>
      <c r="K97" s="35">
        <f t="shared" ref="K97:K101" si="29">K98</f>
        <v>22.785</v>
      </c>
      <c r="L97" s="191">
        <f t="shared" si="18"/>
        <v>49.709835064141721</v>
      </c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3"/>
      <c r="AH97" s="183"/>
      <c r="AI97" s="183"/>
      <c r="AJ97" s="183"/>
      <c r="AK97" s="183"/>
      <c r="AL97" s="183"/>
      <c r="AM97" s="183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183"/>
      <c r="AY97" s="183"/>
      <c r="AZ97" s="183"/>
      <c r="BA97" s="183"/>
    </row>
    <row r="98" spans="1:53" s="12" customFormat="1" ht="42" customHeight="1" x14ac:dyDescent="0.25">
      <c r="A98" s="201" t="s">
        <v>97</v>
      </c>
      <c r="B98" s="168" t="s">
        <v>47</v>
      </c>
      <c r="C98" s="168" t="s">
        <v>23</v>
      </c>
      <c r="D98" s="168" t="s">
        <v>36</v>
      </c>
      <c r="E98" s="199" t="s">
        <v>198</v>
      </c>
      <c r="F98" s="168" t="s">
        <v>98</v>
      </c>
      <c r="G98" s="200"/>
      <c r="H98" s="168"/>
      <c r="I98" s="168"/>
      <c r="J98" s="35">
        <f>J99</f>
        <v>45.835999999999999</v>
      </c>
      <c r="K98" s="35">
        <f t="shared" si="29"/>
        <v>22.785</v>
      </c>
      <c r="L98" s="191">
        <f t="shared" si="18"/>
        <v>49.709835064141721</v>
      </c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83"/>
      <c r="AH98" s="183"/>
      <c r="AI98" s="183"/>
      <c r="AJ98" s="183"/>
      <c r="AK98" s="183"/>
      <c r="AL98" s="183"/>
      <c r="AM98" s="183"/>
      <c r="AN98" s="183"/>
      <c r="AO98" s="183"/>
      <c r="AP98" s="183"/>
      <c r="AQ98" s="183"/>
      <c r="AR98" s="183"/>
      <c r="AS98" s="183"/>
      <c r="AT98" s="183"/>
      <c r="AU98" s="183"/>
      <c r="AV98" s="183"/>
      <c r="AW98" s="183"/>
      <c r="AX98" s="183"/>
      <c r="AY98" s="183"/>
      <c r="AZ98" s="183"/>
      <c r="BA98" s="183"/>
    </row>
    <row r="99" spans="1:53" s="12" customFormat="1" ht="15.75" x14ac:dyDescent="0.25">
      <c r="A99" s="201" t="s">
        <v>41</v>
      </c>
      <c r="B99" s="168" t="s">
        <v>47</v>
      </c>
      <c r="C99" s="168" t="s">
        <v>23</v>
      </c>
      <c r="D99" s="168" t="s">
        <v>36</v>
      </c>
      <c r="E99" s="199" t="s">
        <v>198</v>
      </c>
      <c r="F99" s="168" t="s">
        <v>99</v>
      </c>
      <c r="G99" s="200"/>
      <c r="H99" s="168"/>
      <c r="I99" s="168"/>
      <c r="J99" s="35">
        <f>J100</f>
        <v>45.835999999999999</v>
      </c>
      <c r="K99" s="35">
        <f t="shared" si="29"/>
        <v>22.785</v>
      </c>
      <c r="L99" s="191">
        <f t="shared" si="18"/>
        <v>49.709835064141721</v>
      </c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83"/>
      <c r="AH99" s="183"/>
      <c r="AI99" s="183"/>
      <c r="AJ99" s="183"/>
      <c r="AK99" s="183"/>
      <c r="AL99" s="183"/>
      <c r="AM99" s="183"/>
      <c r="AN99" s="183"/>
      <c r="AO99" s="183"/>
      <c r="AP99" s="183"/>
      <c r="AQ99" s="183"/>
      <c r="AR99" s="183"/>
      <c r="AS99" s="183"/>
      <c r="AT99" s="183"/>
      <c r="AU99" s="183"/>
      <c r="AV99" s="183"/>
      <c r="AW99" s="183"/>
      <c r="AX99" s="183"/>
      <c r="AY99" s="183"/>
      <c r="AZ99" s="183"/>
      <c r="BA99" s="183"/>
    </row>
    <row r="100" spans="1:53" s="12" customFormat="1" ht="15.75" x14ac:dyDescent="0.25">
      <c r="A100" s="201" t="s">
        <v>52</v>
      </c>
      <c r="B100" s="168" t="s">
        <v>47</v>
      </c>
      <c r="C100" s="168" t="s">
        <v>23</v>
      </c>
      <c r="D100" s="168" t="s">
        <v>36</v>
      </c>
      <c r="E100" s="199" t="s">
        <v>198</v>
      </c>
      <c r="F100" s="168" t="s">
        <v>99</v>
      </c>
      <c r="G100" s="200" t="s">
        <v>17</v>
      </c>
      <c r="H100" s="168"/>
      <c r="I100" s="168"/>
      <c r="J100" s="35">
        <f>J101</f>
        <v>45.835999999999999</v>
      </c>
      <c r="K100" s="35">
        <f t="shared" si="29"/>
        <v>22.785</v>
      </c>
      <c r="L100" s="191">
        <f t="shared" si="18"/>
        <v>49.709835064141721</v>
      </c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3"/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3"/>
      <c r="AZ100" s="183"/>
      <c r="BA100" s="183"/>
    </row>
    <row r="101" spans="1:53" s="12" customFormat="1" ht="15.75" x14ac:dyDescent="0.25">
      <c r="A101" s="201" t="s">
        <v>53</v>
      </c>
      <c r="B101" s="168" t="s">
        <v>47</v>
      </c>
      <c r="C101" s="168" t="s">
        <v>23</v>
      </c>
      <c r="D101" s="168" t="s">
        <v>36</v>
      </c>
      <c r="E101" s="199" t="s">
        <v>198</v>
      </c>
      <c r="F101" s="168" t="s">
        <v>99</v>
      </c>
      <c r="G101" s="200" t="s">
        <v>17</v>
      </c>
      <c r="H101" s="168" t="s">
        <v>29</v>
      </c>
      <c r="I101" s="168"/>
      <c r="J101" s="35">
        <f>J102</f>
        <v>45.835999999999999</v>
      </c>
      <c r="K101" s="35">
        <f t="shared" si="29"/>
        <v>22.785</v>
      </c>
      <c r="L101" s="191">
        <f t="shared" si="18"/>
        <v>49.709835064141721</v>
      </c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83"/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3"/>
      <c r="AZ101" s="183"/>
      <c r="BA101" s="183"/>
    </row>
    <row r="102" spans="1:53" s="12" customFormat="1" ht="47.25" x14ac:dyDescent="0.25">
      <c r="A102" s="179" t="s">
        <v>147</v>
      </c>
      <c r="B102" s="202" t="s">
        <v>47</v>
      </c>
      <c r="C102" s="202" t="s">
        <v>23</v>
      </c>
      <c r="D102" s="202" t="s">
        <v>36</v>
      </c>
      <c r="E102" s="203" t="s">
        <v>198</v>
      </c>
      <c r="F102" s="202" t="s">
        <v>99</v>
      </c>
      <c r="G102" s="204" t="s">
        <v>17</v>
      </c>
      <c r="H102" s="202" t="s">
        <v>29</v>
      </c>
      <c r="I102" s="202" t="s">
        <v>159</v>
      </c>
      <c r="J102" s="114">
        <f>'Прил 2'!J77</f>
        <v>45.835999999999999</v>
      </c>
      <c r="K102" s="114">
        <f>'Прил 2'!K77</f>
        <v>22.785</v>
      </c>
      <c r="L102" s="192">
        <f t="shared" si="18"/>
        <v>49.709835064141721</v>
      </c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83"/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3"/>
      <c r="AZ102" s="183"/>
      <c r="BA102" s="183"/>
    </row>
    <row r="103" spans="1:53" ht="15.75" x14ac:dyDescent="0.25">
      <c r="A103" s="72" t="s">
        <v>57</v>
      </c>
      <c r="B103" s="4" t="s">
        <v>47</v>
      </c>
      <c r="C103" s="97">
        <v>0</v>
      </c>
      <c r="D103" s="66" t="s">
        <v>36</v>
      </c>
      <c r="E103" s="101">
        <v>43010</v>
      </c>
      <c r="F103" s="97"/>
      <c r="G103" s="147"/>
      <c r="H103" s="99"/>
      <c r="I103" s="99"/>
      <c r="J103" s="35">
        <f>J106</f>
        <v>178</v>
      </c>
      <c r="K103" s="35">
        <f>K106</f>
        <v>64.034000000000006</v>
      </c>
      <c r="L103" s="191">
        <f t="shared" si="18"/>
        <v>35.974157303370788</v>
      </c>
    </row>
    <row r="104" spans="1:53" ht="31.5" customHeight="1" x14ac:dyDescent="0.25">
      <c r="A104" s="72" t="s">
        <v>97</v>
      </c>
      <c r="B104" s="4" t="s">
        <v>47</v>
      </c>
      <c r="C104" s="97">
        <v>0</v>
      </c>
      <c r="D104" s="66" t="s">
        <v>36</v>
      </c>
      <c r="E104" s="101">
        <v>43010</v>
      </c>
      <c r="F104" s="97">
        <v>200</v>
      </c>
      <c r="G104" s="147"/>
      <c r="H104" s="99"/>
      <c r="I104" s="99"/>
      <c r="J104" s="35">
        <f>J105</f>
        <v>178</v>
      </c>
      <c r="K104" s="35">
        <f t="shared" ref="K104" si="30">K105</f>
        <v>64.034000000000006</v>
      </c>
      <c r="L104" s="191">
        <f t="shared" si="18"/>
        <v>35.974157303370788</v>
      </c>
    </row>
    <row r="105" spans="1:53" ht="15.75" x14ac:dyDescent="0.25">
      <c r="A105" s="72" t="s">
        <v>41</v>
      </c>
      <c r="B105" s="4" t="s">
        <v>47</v>
      </c>
      <c r="C105" s="97">
        <v>0</v>
      </c>
      <c r="D105" s="66" t="s">
        <v>36</v>
      </c>
      <c r="E105" s="101">
        <v>43010</v>
      </c>
      <c r="F105" s="97">
        <v>240</v>
      </c>
      <c r="G105" s="147"/>
      <c r="H105" s="99"/>
      <c r="I105" s="99"/>
      <c r="J105" s="35">
        <f>J106</f>
        <v>178</v>
      </c>
      <c r="K105" s="35">
        <f t="shared" ref="K105" si="31">K106</f>
        <v>64.034000000000006</v>
      </c>
      <c r="L105" s="191">
        <f t="shared" si="18"/>
        <v>35.974157303370788</v>
      </c>
    </row>
    <row r="106" spans="1:53" ht="15.75" x14ac:dyDescent="0.25">
      <c r="A106" s="77" t="s">
        <v>55</v>
      </c>
      <c r="B106" s="4" t="s">
        <v>47</v>
      </c>
      <c r="C106" s="97">
        <v>0</v>
      </c>
      <c r="D106" s="66" t="s">
        <v>36</v>
      </c>
      <c r="E106" s="101">
        <v>43010</v>
      </c>
      <c r="F106" s="97">
        <v>240</v>
      </c>
      <c r="G106" s="147" t="s">
        <v>19</v>
      </c>
      <c r="H106" s="99"/>
      <c r="I106" s="99"/>
      <c r="J106" s="35">
        <f>J107</f>
        <v>178</v>
      </c>
      <c r="K106" s="35">
        <f t="shared" ref="K106:K107" si="32">K107</f>
        <v>64.034000000000006</v>
      </c>
      <c r="L106" s="191">
        <f t="shared" si="18"/>
        <v>35.974157303370788</v>
      </c>
    </row>
    <row r="107" spans="1:53" ht="15.75" x14ac:dyDescent="0.25">
      <c r="A107" s="96" t="s">
        <v>56</v>
      </c>
      <c r="B107" s="4" t="s">
        <v>47</v>
      </c>
      <c r="C107" s="97">
        <v>0</v>
      </c>
      <c r="D107" s="66" t="s">
        <v>36</v>
      </c>
      <c r="E107" s="101">
        <v>43010</v>
      </c>
      <c r="F107" s="97">
        <v>240</v>
      </c>
      <c r="G107" s="147" t="s">
        <v>19</v>
      </c>
      <c r="H107" s="99" t="s">
        <v>28</v>
      </c>
      <c r="I107" s="99"/>
      <c r="J107" s="35">
        <f>J108</f>
        <v>178</v>
      </c>
      <c r="K107" s="35">
        <f t="shared" si="32"/>
        <v>64.034000000000006</v>
      </c>
      <c r="L107" s="191">
        <f t="shared" si="18"/>
        <v>35.974157303370788</v>
      </c>
    </row>
    <row r="108" spans="1:53" s="12" customFormat="1" ht="47.25" x14ac:dyDescent="0.25">
      <c r="A108" s="179" t="s">
        <v>147</v>
      </c>
      <c r="B108" s="78" t="s">
        <v>47</v>
      </c>
      <c r="C108" s="187">
        <v>0</v>
      </c>
      <c r="D108" s="94" t="s">
        <v>36</v>
      </c>
      <c r="E108" s="188">
        <v>43010</v>
      </c>
      <c r="F108" s="187">
        <v>240</v>
      </c>
      <c r="G108" s="189" t="s">
        <v>19</v>
      </c>
      <c r="H108" s="186" t="s">
        <v>28</v>
      </c>
      <c r="I108" s="186">
        <v>910</v>
      </c>
      <c r="J108" s="114">
        <f>'Прил 2'!J94</f>
        <v>178</v>
      </c>
      <c r="K108" s="114">
        <f>'Прил 2'!K94</f>
        <v>64.034000000000006</v>
      </c>
      <c r="L108" s="192">
        <f t="shared" si="18"/>
        <v>35.974157303370788</v>
      </c>
      <c r="M108" s="183"/>
      <c r="N108" s="183"/>
      <c r="O108" s="183"/>
      <c r="P108" s="183"/>
      <c r="Q108" s="183"/>
      <c r="R108" s="183"/>
      <c r="S108" s="183"/>
      <c r="T108" s="183"/>
      <c r="U108" s="183"/>
      <c r="V108" s="183"/>
      <c r="W108" s="183"/>
      <c r="X108" s="183"/>
      <c r="Y108" s="183"/>
      <c r="Z108" s="183"/>
      <c r="AA108" s="183"/>
      <c r="AB108" s="183"/>
      <c r="AC108" s="183"/>
      <c r="AD108" s="183"/>
      <c r="AE108" s="183"/>
      <c r="AF108" s="183"/>
      <c r="AG108" s="183"/>
      <c r="AH108" s="183"/>
      <c r="AI108" s="183"/>
      <c r="AJ108" s="183"/>
      <c r="AK108" s="183"/>
      <c r="AL108" s="183"/>
      <c r="AM108" s="183"/>
      <c r="AN108" s="183"/>
      <c r="AO108" s="183"/>
      <c r="AP108" s="183"/>
      <c r="AQ108" s="183"/>
      <c r="AR108" s="183"/>
      <c r="AS108" s="183"/>
      <c r="AT108" s="183"/>
      <c r="AU108" s="183"/>
      <c r="AV108" s="183"/>
      <c r="AW108" s="183"/>
      <c r="AX108" s="183"/>
      <c r="AY108" s="183"/>
      <c r="AZ108" s="183"/>
      <c r="BA108" s="183"/>
    </row>
    <row r="109" spans="1:53" ht="15.75" x14ac:dyDescent="0.25">
      <c r="A109" s="72" t="s">
        <v>133</v>
      </c>
      <c r="B109" s="4" t="s">
        <v>47</v>
      </c>
      <c r="C109" s="97">
        <v>0</v>
      </c>
      <c r="D109" s="66" t="s">
        <v>36</v>
      </c>
      <c r="E109" s="101">
        <v>43040</v>
      </c>
      <c r="F109" s="97"/>
      <c r="G109" s="98"/>
      <c r="H109" s="99"/>
      <c r="I109" s="99"/>
      <c r="J109" s="35">
        <f>J112</f>
        <v>41.375000000000007</v>
      </c>
      <c r="K109" s="35">
        <f>K112</f>
        <v>16.760000000000002</v>
      </c>
      <c r="L109" s="191">
        <f t="shared" si="18"/>
        <v>40.507552870090628</v>
      </c>
    </row>
    <row r="110" spans="1:53" ht="36" customHeight="1" x14ac:dyDescent="0.25">
      <c r="A110" s="72" t="s">
        <v>97</v>
      </c>
      <c r="B110" s="4" t="s">
        <v>47</v>
      </c>
      <c r="C110" s="97">
        <v>0</v>
      </c>
      <c r="D110" s="66" t="s">
        <v>36</v>
      </c>
      <c r="E110" s="101">
        <v>43040</v>
      </c>
      <c r="F110" s="97">
        <v>200</v>
      </c>
      <c r="G110" s="98"/>
      <c r="H110" s="99"/>
      <c r="I110" s="99"/>
      <c r="J110" s="35">
        <f>J111</f>
        <v>41.375000000000007</v>
      </c>
      <c r="K110" s="35">
        <f t="shared" ref="K110" si="33">K111</f>
        <v>16.760000000000002</v>
      </c>
      <c r="L110" s="191">
        <f t="shared" si="18"/>
        <v>40.507552870090628</v>
      </c>
    </row>
    <row r="111" spans="1:53" ht="15.75" x14ac:dyDescent="0.25">
      <c r="A111" s="72" t="s">
        <v>41</v>
      </c>
      <c r="B111" s="4" t="s">
        <v>47</v>
      </c>
      <c r="C111" s="97">
        <v>0</v>
      </c>
      <c r="D111" s="66" t="s">
        <v>36</v>
      </c>
      <c r="E111" s="101">
        <v>43040</v>
      </c>
      <c r="F111" s="97">
        <v>240</v>
      </c>
      <c r="G111" s="98"/>
      <c r="H111" s="99"/>
      <c r="I111" s="99"/>
      <c r="J111" s="35">
        <f>J112</f>
        <v>41.375000000000007</v>
      </c>
      <c r="K111" s="35">
        <f t="shared" ref="K111" si="34">K112</f>
        <v>16.760000000000002</v>
      </c>
      <c r="L111" s="191">
        <f t="shared" si="18"/>
        <v>40.507552870090628</v>
      </c>
    </row>
    <row r="112" spans="1:53" ht="15.75" x14ac:dyDescent="0.25">
      <c r="A112" s="77" t="s">
        <v>55</v>
      </c>
      <c r="B112" s="4" t="s">
        <v>47</v>
      </c>
      <c r="C112" s="97">
        <v>0</v>
      </c>
      <c r="D112" s="66" t="s">
        <v>36</v>
      </c>
      <c r="E112" s="101">
        <v>43040</v>
      </c>
      <c r="F112" s="97">
        <v>240</v>
      </c>
      <c r="G112" s="69" t="s">
        <v>19</v>
      </c>
      <c r="H112" s="99"/>
      <c r="I112" s="99"/>
      <c r="J112" s="35">
        <f>J113</f>
        <v>41.375000000000007</v>
      </c>
      <c r="K112" s="35">
        <f t="shared" ref="K112:K113" si="35">K113</f>
        <v>16.760000000000002</v>
      </c>
      <c r="L112" s="191">
        <f t="shared" si="18"/>
        <v>40.507552870090628</v>
      </c>
    </row>
    <row r="113" spans="1:53" ht="15.75" x14ac:dyDescent="0.25">
      <c r="A113" s="96" t="s">
        <v>56</v>
      </c>
      <c r="B113" s="4" t="s">
        <v>47</v>
      </c>
      <c r="C113" s="97">
        <v>0</v>
      </c>
      <c r="D113" s="66" t="s">
        <v>36</v>
      </c>
      <c r="E113" s="101">
        <v>43040</v>
      </c>
      <c r="F113" s="97">
        <v>240</v>
      </c>
      <c r="G113" s="69" t="s">
        <v>19</v>
      </c>
      <c r="H113" s="99" t="s">
        <v>28</v>
      </c>
      <c r="I113" s="99"/>
      <c r="J113" s="35">
        <f>J114</f>
        <v>41.375000000000007</v>
      </c>
      <c r="K113" s="35">
        <f t="shared" si="35"/>
        <v>16.760000000000002</v>
      </c>
      <c r="L113" s="191">
        <f t="shared" si="18"/>
        <v>40.507552870090628</v>
      </c>
    </row>
    <row r="114" spans="1:53" s="12" customFormat="1" ht="55.5" customHeight="1" x14ac:dyDescent="0.25">
      <c r="A114" s="179" t="s">
        <v>147</v>
      </c>
      <c r="B114" s="78" t="s">
        <v>47</v>
      </c>
      <c r="C114" s="187">
        <v>0</v>
      </c>
      <c r="D114" s="94" t="s">
        <v>36</v>
      </c>
      <c r="E114" s="188">
        <v>43040</v>
      </c>
      <c r="F114" s="187">
        <v>240</v>
      </c>
      <c r="G114" s="184" t="s">
        <v>19</v>
      </c>
      <c r="H114" s="186" t="s">
        <v>28</v>
      </c>
      <c r="I114" s="186">
        <v>910</v>
      </c>
      <c r="J114" s="114">
        <f>'Прил 2'!J97</f>
        <v>41.375000000000007</v>
      </c>
      <c r="K114" s="114">
        <f>'Прил 2'!K97</f>
        <v>16.760000000000002</v>
      </c>
      <c r="L114" s="192">
        <f t="shared" si="18"/>
        <v>40.507552870090628</v>
      </c>
      <c r="M114" s="183"/>
      <c r="N114" s="183"/>
      <c r="O114" s="183"/>
      <c r="P114" s="183"/>
      <c r="Q114" s="183"/>
      <c r="R114" s="183"/>
      <c r="S114" s="183"/>
      <c r="T114" s="183"/>
      <c r="U114" s="183"/>
      <c r="V114" s="183"/>
      <c r="W114" s="183"/>
      <c r="X114" s="183"/>
      <c r="Y114" s="183"/>
      <c r="Z114" s="183"/>
      <c r="AA114" s="183"/>
      <c r="AB114" s="183"/>
      <c r="AC114" s="183"/>
      <c r="AD114" s="183"/>
      <c r="AE114" s="183"/>
      <c r="AF114" s="183"/>
      <c r="AG114" s="183"/>
      <c r="AH114" s="183"/>
      <c r="AI114" s="183"/>
      <c r="AJ114" s="183"/>
      <c r="AK114" s="183"/>
      <c r="AL114" s="183"/>
      <c r="AM114" s="183"/>
      <c r="AN114" s="183"/>
      <c r="AO114" s="183"/>
      <c r="AP114" s="183"/>
      <c r="AQ114" s="183"/>
      <c r="AR114" s="183"/>
      <c r="AS114" s="183"/>
      <c r="AT114" s="183"/>
      <c r="AU114" s="183"/>
      <c r="AV114" s="183"/>
      <c r="AW114" s="183"/>
      <c r="AX114" s="183"/>
      <c r="AY114" s="183"/>
      <c r="AZ114" s="183"/>
      <c r="BA114" s="183"/>
    </row>
    <row r="115" spans="1:53" s="12" customFormat="1" ht="99" customHeight="1" x14ac:dyDescent="0.25">
      <c r="A115" s="96" t="s">
        <v>188</v>
      </c>
      <c r="B115" s="68">
        <v>89</v>
      </c>
      <c r="C115" s="4">
        <v>1</v>
      </c>
      <c r="D115" s="4" t="s">
        <v>36</v>
      </c>
      <c r="E115" s="67" t="s">
        <v>189</v>
      </c>
      <c r="F115" s="4"/>
      <c r="G115" s="69"/>
      <c r="H115" s="66"/>
      <c r="I115" s="66"/>
      <c r="J115" s="35">
        <f>J116</f>
        <v>30</v>
      </c>
      <c r="K115" s="35">
        <f t="shared" ref="K115:K119" si="36">K116</f>
        <v>0</v>
      </c>
      <c r="L115" s="191">
        <f t="shared" si="18"/>
        <v>0</v>
      </c>
      <c r="M115" s="183"/>
      <c r="N115" s="183"/>
      <c r="O115" s="183"/>
      <c r="P115" s="183"/>
      <c r="Q115" s="183"/>
      <c r="R115" s="183"/>
      <c r="S115" s="183"/>
      <c r="T115" s="183"/>
      <c r="U115" s="183"/>
      <c r="V115" s="183"/>
      <c r="W115" s="183"/>
      <c r="X115" s="183"/>
      <c r="Y115" s="183"/>
      <c r="Z115" s="183"/>
      <c r="AA115" s="183"/>
      <c r="AB115" s="183"/>
      <c r="AC115" s="183"/>
      <c r="AD115" s="183"/>
      <c r="AE115" s="183"/>
      <c r="AF115" s="183"/>
      <c r="AG115" s="183"/>
      <c r="AH115" s="183"/>
      <c r="AI115" s="183"/>
      <c r="AJ115" s="183"/>
      <c r="AK115" s="183"/>
      <c r="AL115" s="183"/>
      <c r="AM115" s="183"/>
      <c r="AN115" s="183"/>
      <c r="AO115" s="183"/>
      <c r="AP115" s="183"/>
      <c r="AQ115" s="183"/>
      <c r="AR115" s="183"/>
      <c r="AS115" s="183"/>
      <c r="AT115" s="183"/>
      <c r="AU115" s="183"/>
      <c r="AV115" s="183"/>
      <c r="AW115" s="183"/>
      <c r="AX115" s="183"/>
      <c r="AY115" s="183"/>
      <c r="AZ115" s="183"/>
      <c r="BA115" s="183"/>
    </row>
    <row r="116" spans="1:53" s="12" customFormat="1" ht="34.5" customHeight="1" x14ac:dyDescent="0.25">
      <c r="A116" s="72" t="s">
        <v>97</v>
      </c>
      <c r="B116" s="68">
        <v>89</v>
      </c>
      <c r="C116" s="4">
        <v>1</v>
      </c>
      <c r="D116" s="4" t="s">
        <v>36</v>
      </c>
      <c r="E116" s="67" t="s">
        <v>189</v>
      </c>
      <c r="F116" s="4" t="s">
        <v>98</v>
      </c>
      <c r="G116" s="69"/>
      <c r="H116" s="66"/>
      <c r="I116" s="66"/>
      <c r="J116" s="35">
        <f>J117</f>
        <v>30</v>
      </c>
      <c r="K116" s="35">
        <f t="shared" si="36"/>
        <v>0</v>
      </c>
      <c r="L116" s="191">
        <f t="shared" si="18"/>
        <v>0</v>
      </c>
      <c r="M116" s="183"/>
      <c r="N116" s="183"/>
      <c r="O116" s="183"/>
      <c r="P116" s="183"/>
      <c r="Q116" s="183"/>
      <c r="R116" s="183"/>
      <c r="S116" s="183"/>
      <c r="T116" s="183"/>
      <c r="U116" s="183"/>
      <c r="V116" s="183"/>
      <c r="W116" s="183"/>
      <c r="X116" s="183"/>
      <c r="Y116" s="183"/>
      <c r="Z116" s="183"/>
      <c r="AA116" s="183"/>
      <c r="AB116" s="183"/>
      <c r="AC116" s="183"/>
      <c r="AD116" s="183"/>
      <c r="AE116" s="183"/>
      <c r="AF116" s="183"/>
      <c r="AG116" s="183"/>
      <c r="AH116" s="183"/>
      <c r="AI116" s="183"/>
      <c r="AJ116" s="183"/>
      <c r="AK116" s="183"/>
      <c r="AL116" s="183"/>
      <c r="AM116" s="183"/>
      <c r="AN116" s="183"/>
      <c r="AO116" s="183"/>
      <c r="AP116" s="183"/>
      <c r="AQ116" s="183"/>
      <c r="AR116" s="183"/>
      <c r="AS116" s="183"/>
      <c r="AT116" s="183"/>
      <c r="AU116" s="183"/>
      <c r="AV116" s="183"/>
      <c r="AW116" s="183"/>
      <c r="AX116" s="183"/>
      <c r="AY116" s="183"/>
      <c r="AZ116" s="183"/>
      <c r="BA116" s="183"/>
    </row>
    <row r="117" spans="1:53" s="12" customFormat="1" ht="21" customHeight="1" x14ac:dyDescent="0.25">
      <c r="A117" s="72" t="s">
        <v>41</v>
      </c>
      <c r="B117" s="68">
        <v>89</v>
      </c>
      <c r="C117" s="4">
        <v>1</v>
      </c>
      <c r="D117" s="4" t="s">
        <v>36</v>
      </c>
      <c r="E117" s="67" t="s">
        <v>189</v>
      </c>
      <c r="F117" s="4" t="s">
        <v>99</v>
      </c>
      <c r="G117" s="69"/>
      <c r="H117" s="66"/>
      <c r="I117" s="66"/>
      <c r="J117" s="35">
        <f>J118</f>
        <v>30</v>
      </c>
      <c r="K117" s="35">
        <f t="shared" si="36"/>
        <v>0</v>
      </c>
      <c r="L117" s="191">
        <f t="shared" si="18"/>
        <v>0</v>
      </c>
      <c r="M117" s="183"/>
      <c r="N117" s="183"/>
      <c r="O117" s="183"/>
      <c r="P117" s="183"/>
      <c r="Q117" s="183"/>
      <c r="R117" s="183"/>
      <c r="S117" s="183"/>
      <c r="T117" s="183"/>
      <c r="U117" s="183"/>
      <c r="V117" s="183"/>
      <c r="W117" s="183"/>
      <c r="X117" s="183"/>
      <c r="Y117" s="183"/>
      <c r="Z117" s="183"/>
      <c r="AA117" s="183"/>
      <c r="AB117" s="183"/>
      <c r="AC117" s="183"/>
      <c r="AD117" s="183"/>
      <c r="AE117" s="183"/>
      <c r="AF117" s="183"/>
      <c r="AG117" s="183"/>
      <c r="AH117" s="183"/>
      <c r="AI117" s="183"/>
      <c r="AJ117" s="183"/>
      <c r="AK117" s="183"/>
      <c r="AL117" s="183"/>
      <c r="AM117" s="183"/>
      <c r="AN117" s="183"/>
      <c r="AO117" s="183"/>
      <c r="AP117" s="183"/>
      <c r="AQ117" s="183"/>
      <c r="AR117" s="183"/>
      <c r="AS117" s="183"/>
      <c r="AT117" s="183"/>
      <c r="AU117" s="183"/>
      <c r="AV117" s="183"/>
      <c r="AW117" s="183"/>
      <c r="AX117" s="183"/>
      <c r="AY117" s="183"/>
      <c r="AZ117" s="183"/>
      <c r="BA117" s="183"/>
    </row>
    <row r="118" spans="1:53" s="12" customFormat="1" ht="17.25" customHeight="1" x14ac:dyDescent="0.25">
      <c r="A118" s="77" t="s">
        <v>20</v>
      </c>
      <c r="B118" s="68">
        <v>89</v>
      </c>
      <c r="C118" s="4">
        <v>1</v>
      </c>
      <c r="D118" s="4" t="s">
        <v>36</v>
      </c>
      <c r="E118" s="67" t="s">
        <v>189</v>
      </c>
      <c r="F118" s="4" t="s">
        <v>99</v>
      </c>
      <c r="G118" s="69" t="s">
        <v>19</v>
      </c>
      <c r="H118" s="66"/>
      <c r="I118" s="66"/>
      <c r="J118" s="35">
        <f>J119</f>
        <v>30</v>
      </c>
      <c r="K118" s="35">
        <f t="shared" si="36"/>
        <v>0</v>
      </c>
      <c r="L118" s="191">
        <f t="shared" si="18"/>
        <v>0</v>
      </c>
      <c r="M118" s="183"/>
      <c r="N118" s="183"/>
      <c r="O118" s="183"/>
      <c r="P118" s="183"/>
      <c r="Q118" s="183"/>
      <c r="R118" s="183"/>
      <c r="S118" s="183"/>
      <c r="T118" s="183"/>
      <c r="U118" s="183"/>
      <c r="V118" s="183"/>
      <c r="W118" s="183"/>
      <c r="X118" s="183"/>
      <c r="Y118" s="183"/>
      <c r="Z118" s="183"/>
      <c r="AA118" s="183"/>
      <c r="AB118" s="183"/>
      <c r="AC118" s="183"/>
      <c r="AD118" s="183"/>
      <c r="AE118" s="183"/>
      <c r="AF118" s="183"/>
      <c r="AG118" s="183"/>
      <c r="AH118" s="183"/>
      <c r="AI118" s="183"/>
      <c r="AJ118" s="183"/>
      <c r="AK118" s="183"/>
      <c r="AL118" s="183"/>
      <c r="AM118" s="183"/>
      <c r="AN118" s="183"/>
      <c r="AO118" s="183"/>
      <c r="AP118" s="183"/>
      <c r="AQ118" s="183"/>
      <c r="AR118" s="183"/>
      <c r="AS118" s="183"/>
      <c r="AT118" s="183"/>
      <c r="AU118" s="183"/>
      <c r="AV118" s="183"/>
      <c r="AW118" s="183"/>
      <c r="AX118" s="183"/>
      <c r="AY118" s="183"/>
      <c r="AZ118" s="183"/>
      <c r="BA118" s="183"/>
    </row>
    <row r="119" spans="1:53" s="12" customFormat="1" ht="17.25" customHeight="1" x14ac:dyDescent="0.25">
      <c r="A119" s="77" t="s">
        <v>55</v>
      </c>
      <c r="B119" s="68">
        <v>89</v>
      </c>
      <c r="C119" s="4">
        <v>1</v>
      </c>
      <c r="D119" s="4" t="s">
        <v>36</v>
      </c>
      <c r="E119" s="67" t="s">
        <v>189</v>
      </c>
      <c r="F119" s="4" t="s">
        <v>99</v>
      </c>
      <c r="G119" s="69" t="s">
        <v>19</v>
      </c>
      <c r="H119" s="66" t="s">
        <v>27</v>
      </c>
      <c r="I119" s="66"/>
      <c r="J119" s="35">
        <f>J120</f>
        <v>30</v>
      </c>
      <c r="K119" s="35">
        <f t="shared" si="36"/>
        <v>0</v>
      </c>
      <c r="L119" s="191">
        <f t="shared" si="18"/>
        <v>0</v>
      </c>
      <c r="M119" s="183"/>
      <c r="N119" s="183"/>
      <c r="O119" s="183"/>
      <c r="P119" s="183"/>
      <c r="Q119" s="183"/>
      <c r="R119" s="183"/>
      <c r="S119" s="183"/>
      <c r="T119" s="183"/>
      <c r="U119" s="183"/>
      <c r="V119" s="183"/>
      <c r="W119" s="183"/>
      <c r="X119" s="183"/>
      <c r="Y119" s="183"/>
      <c r="Z119" s="183"/>
      <c r="AA119" s="183"/>
      <c r="AB119" s="183"/>
      <c r="AC119" s="183"/>
      <c r="AD119" s="183"/>
      <c r="AE119" s="183"/>
      <c r="AF119" s="183"/>
      <c r="AG119" s="183"/>
      <c r="AH119" s="183"/>
      <c r="AI119" s="183"/>
      <c r="AJ119" s="183"/>
      <c r="AK119" s="183"/>
      <c r="AL119" s="183"/>
      <c r="AM119" s="183"/>
      <c r="AN119" s="183"/>
      <c r="AO119" s="183"/>
      <c r="AP119" s="183"/>
      <c r="AQ119" s="183"/>
      <c r="AR119" s="183"/>
      <c r="AS119" s="183"/>
      <c r="AT119" s="183"/>
      <c r="AU119" s="183"/>
      <c r="AV119" s="183"/>
      <c r="AW119" s="183"/>
      <c r="AX119" s="183"/>
      <c r="AY119" s="183"/>
      <c r="AZ119" s="183"/>
      <c r="BA119" s="183"/>
    </row>
    <row r="120" spans="1:53" s="12" customFormat="1" ht="48.75" customHeight="1" x14ac:dyDescent="0.25">
      <c r="A120" s="179" t="s">
        <v>147</v>
      </c>
      <c r="B120" s="180">
        <v>89</v>
      </c>
      <c r="C120" s="78">
        <v>1</v>
      </c>
      <c r="D120" s="78" t="s">
        <v>36</v>
      </c>
      <c r="E120" s="79" t="s">
        <v>189</v>
      </c>
      <c r="F120" s="78" t="s">
        <v>99</v>
      </c>
      <c r="G120" s="184" t="s">
        <v>19</v>
      </c>
      <c r="H120" s="94" t="s">
        <v>27</v>
      </c>
      <c r="I120" s="94">
        <v>910</v>
      </c>
      <c r="J120" s="114">
        <f>'Прил 2'!J88</f>
        <v>30</v>
      </c>
      <c r="K120" s="114">
        <f>'Прил 2'!K88</f>
        <v>0</v>
      </c>
      <c r="L120" s="192">
        <f t="shared" si="18"/>
        <v>0</v>
      </c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  <c r="AF120" s="183"/>
      <c r="AG120" s="183"/>
      <c r="AH120" s="183"/>
      <c r="AI120" s="183"/>
      <c r="AJ120" s="183"/>
      <c r="AK120" s="183"/>
      <c r="AL120" s="183"/>
      <c r="AM120" s="183"/>
      <c r="AN120" s="183"/>
      <c r="AO120" s="183"/>
      <c r="AP120" s="183"/>
      <c r="AQ120" s="183"/>
      <c r="AR120" s="183"/>
      <c r="AS120" s="183"/>
      <c r="AT120" s="183"/>
      <c r="AU120" s="183"/>
      <c r="AV120" s="183"/>
      <c r="AW120" s="183"/>
      <c r="AX120" s="183"/>
      <c r="AY120" s="183"/>
      <c r="AZ120" s="183"/>
      <c r="BA120" s="183"/>
    </row>
    <row r="121" spans="1:53" ht="69.75" customHeight="1" x14ac:dyDescent="0.25">
      <c r="A121" s="130" t="s">
        <v>196</v>
      </c>
      <c r="B121" s="100">
        <v>89</v>
      </c>
      <c r="C121" s="99" t="s">
        <v>23</v>
      </c>
      <c r="D121" s="66" t="s">
        <v>36</v>
      </c>
      <c r="E121" s="74" t="s">
        <v>51</v>
      </c>
      <c r="F121" s="66"/>
      <c r="G121" s="69"/>
      <c r="H121" s="66"/>
      <c r="I121" s="97"/>
      <c r="J121" s="35">
        <f>J124+J127</f>
        <v>132.10000000000002</v>
      </c>
      <c r="K121" s="35">
        <f t="shared" ref="K121" si="37">K124+K127</f>
        <v>132.10000000000002</v>
      </c>
      <c r="L121" s="191">
        <f t="shared" si="18"/>
        <v>100</v>
      </c>
    </row>
    <row r="122" spans="1:53" ht="90" customHeight="1" x14ac:dyDescent="0.25">
      <c r="A122" s="80" t="s">
        <v>100</v>
      </c>
      <c r="B122" s="100">
        <v>89</v>
      </c>
      <c r="C122" s="99" t="s">
        <v>23</v>
      </c>
      <c r="D122" s="66" t="s">
        <v>36</v>
      </c>
      <c r="E122" s="74" t="s">
        <v>51</v>
      </c>
      <c r="F122" s="66" t="s">
        <v>102</v>
      </c>
      <c r="G122" s="69"/>
      <c r="H122" s="66"/>
      <c r="I122" s="97"/>
      <c r="J122" s="35">
        <f>J123</f>
        <v>128.80080000000001</v>
      </c>
      <c r="K122" s="35">
        <f t="shared" ref="K122" si="38">K123</f>
        <v>128.80000000000001</v>
      </c>
      <c r="L122" s="191">
        <f t="shared" si="18"/>
        <v>99.999378885845431</v>
      </c>
    </row>
    <row r="123" spans="1:53" ht="33.75" customHeight="1" x14ac:dyDescent="0.25">
      <c r="A123" s="80" t="s">
        <v>101</v>
      </c>
      <c r="B123" s="100">
        <v>89</v>
      </c>
      <c r="C123" s="99" t="s">
        <v>23</v>
      </c>
      <c r="D123" s="66" t="s">
        <v>36</v>
      </c>
      <c r="E123" s="74" t="s">
        <v>51</v>
      </c>
      <c r="F123" s="66" t="s">
        <v>103</v>
      </c>
      <c r="G123" s="69"/>
      <c r="H123" s="66"/>
      <c r="I123" s="97"/>
      <c r="J123" s="35">
        <f>J124</f>
        <v>128.80080000000001</v>
      </c>
      <c r="K123" s="35">
        <f t="shared" ref="K123" si="39">K124</f>
        <v>128.80000000000001</v>
      </c>
      <c r="L123" s="191">
        <f t="shared" si="18"/>
        <v>99.999378885845431</v>
      </c>
    </row>
    <row r="124" spans="1:53" ht="16.5" customHeight="1" x14ac:dyDescent="0.25">
      <c r="A124" s="77" t="s">
        <v>49</v>
      </c>
      <c r="B124" s="100">
        <v>89</v>
      </c>
      <c r="C124" s="99" t="s">
        <v>23</v>
      </c>
      <c r="D124" s="66" t="s">
        <v>36</v>
      </c>
      <c r="E124" s="74" t="s">
        <v>51</v>
      </c>
      <c r="F124" s="66" t="s">
        <v>103</v>
      </c>
      <c r="G124" s="69" t="s">
        <v>27</v>
      </c>
      <c r="H124" s="66"/>
      <c r="I124" s="97"/>
      <c r="J124" s="35">
        <f>J125</f>
        <v>128.80080000000001</v>
      </c>
      <c r="K124" s="35">
        <f t="shared" ref="K124:K125" si="40">K125</f>
        <v>128.80000000000001</v>
      </c>
      <c r="L124" s="191">
        <f t="shared" si="18"/>
        <v>99.999378885845431</v>
      </c>
    </row>
    <row r="125" spans="1:53" ht="18.75" customHeight="1" x14ac:dyDescent="0.25">
      <c r="A125" s="77" t="s">
        <v>50</v>
      </c>
      <c r="B125" s="100">
        <v>89</v>
      </c>
      <c r="C125" s="99" t="s">
        <v>23</v>
      </c>
      <c r="D125" s="66" t="s">
        <v>36</v>
      </c>
      <c r="E125" s="74" t="s">
        <v>51</v>
      </c>
      <c r="F125" s="66" t="s">
        <v>103</v>
      </c>
      <c r="G125" s="69" t="s">
        <v>27</v>
      </c>
      <c r="H125" s="66" t="s">
        <v>28</v>
      </c>
      <c r="I125" s="97"/>
      <c r="J125" s="35">
        <f>J126</f>
        <v>128.80080000000001</v>
      </c>
      <c r="K125" s="35">
        <f t="shared" si="40"/>
        <v>128.80000000000001</v>
      </c>
      <c r="L125" s="191">
        <f t="shared" si="18"/>
        <v>99.999378885845431</v>
      </c>
    </row>
    <row r="126" spans="1:53" s="12" customFormat="1" ht="48.75" customHeight="1" x14ac:dyDescent="0.25">
      <c r="A126" s="179" t="s">
        <v>147</v>
      </c>
      <c r="B126" s="184">
        <v>89</v>
      </c>
      <c r="C126" s="94">
        <v>1</v>
      </c>
      <c r="D126" s="94" t="s">
        <v>36</v>
      </c>
      <c r="E126" s="124" t="s">
        <v>51</v>
      </c>
      <c r="F126" s="94" t="s">
        <v>103</v>
      </c>
      <c r="G126" s="184" t="s">
        <v>27</v>
      </c>
      <c r="H126" s="94" t="s">
        <v>28</v>
      </c>
      <c r="I126" s="94">
        <v>910</v>
      </c>
      <c r="J126" s="114">
        <f>'Прил 2'!J57</f>
        <v>128.80080000000001</v>
      </c>
      <c r="K126" s="114">
        <f>'Прил 2'!K57</f>
        <v>128.80000000000001</v>
      </c>
      <c r="L126" s="192">
        <f t="shared" si="18"/>
        <v>99.999378885845431</v>
      </c>
      <c r="M126" s="183"/>
      <c r="N126" s="183"/>
      <c r="O126" s="183"/>
      <c r="P126" s="183"/>
      <c r="Q126" s="183"/>
      <c r="R126" s="183"/>
      <c r="S126" s="183"/>
      <c r="T126" s="183"/>
      <c r="U126" s="183"/>
      <c r="V126" s="183"/>
      <c r="W126" s="183"/>
      <c r="X126" s="183"/>
      <c r="Y126" s="183"/>
      <c r="Z126" s="183"/>
      <c r="AA126" s="183"/>
      <c r="AB126" s="183"/>
      <c r="AC126" s="183"/>
      <c r="AD126" s="183"/>
      <c r="AE126" s="183"/>
      <c r="AF126" s="183"/>
      <c r="AG126" s="183"/>
      <c r="AH126" s="183"/>
      <c r="AI126" s="183"/>
      <c r="AJ126" s="183"/>
      <c r="AK126" s="183"/>
      <c r="AL126" s="183"/>
      <c r="AM126" s="183"/>
      <c r="AN126" s="183"/>
      <c r="AO126" s="183"/>
      <c r="AP126" s="183"/>
      <c r="AQ126" s="183"/>
      <c r="AR126" s="183"/>
      <c r="AS126" s="183"/>
      <c r="AT126" s="183"/>
      <c r="AU126" s="183"/>
      <c r="AV126" s="183"/>
      <c r="AW126" s="183"/>
      <c r="AX126" s="183"/>
      <c r="AY126" s="183"/>
      <c r="AZ126" s="183"/>
      <c r="BA126" s="183"/>
    </row>
    <row r="127" spans="1:53" ht="84" customHeight="1" x14ac:dyDescent="0.25">
      <c r="A127" s="80" t="s">
        <v>100</v>
      </c>
      <c r="B127" s="100">
        <v>89</v>
      </c>
      <c r="C127" s="99" t="s">
        <v>23</v>
      </c>
      <c r="D127" s="66" t="s">
        <v>36</v>
      </c>
      <c r="E127" s="74" t="s">
        <v>51</v>
      </c>
      <c r="F127" s="66" t="s">
        <v>98</v>
      </c>
      <c r="G127" s="69"/>
      <c r="H127" s="66"/>
      <c r="I127" s="97"/>
      <c r="J127" s="35">
        <f>J128</f>
        <v>3.2992000000000008</v>
      </c>
      <c r="K127" s="35">
        <f t="shared" ref="K127:K130" si="41">K128</f>
        <v>3.3</v>
      </c>
      <c r="L127" s="191">
        <f t="shared" si="18"/>
        <v>100.02424830261877</v>
      </c>
    </row>
    <row r="128" spans="1:53" ht="36.75" customHeight="1" x14ac:dyDescent="0.25">
      <c r="A128" s="80" t="s">
        <v>101</v>
      </c>
      <c r="B128" s="100">
        <v>89</v>
      </c>
      <c r="C128" s="99" t="s">
        <v>23</v>
      </c>
      <c r="D128" s="66" t="s">
        <v>36</v>
      </c>
      <c r="E128" s="74" t="s">
        <v>51</v>
      </c>
      <c r="F128" s="66" t="s">
        <v>99</v>
      </c>
      <c r="G128" s="69"/>
      <c r="H128" s="66"/>
      <c r="I128" s="97"/>
      <c r="J128" s="35">
        <f>J129</f>
        <v>3.2992000000000008</v>
      </c>
      <c r="K128" s="35">
        <f t="shared" si="41"/>
        <v>3.3</v>
      </c>
      <c r="L128" s="191">
        <f t="shared" si="18"/>
        <v>100.02424830261877</v>
      </c>
    </row>
    <row r="129" spans="1:53" ht="22.5" customHeight="1" x14ac:dyDescent="0.25">
      <c r="A129" s="77" t="s">
        <v>49</v>
      </c>
      <c r="B129" s="100">
        <v>89</v>
      </c>
      <c r="C129" s="99" t="s">
        <v>23</v>
      </c>
      <c r="D129" s="66" t="s">
        <v>36</v>
      </c>
      <c r="E129" s="74" t="s">
        <v>51</v>
      </c>
      <c r="F129" s="66" t="s">
        <v>99</v>
      </c>
      <c r="G129" s="69" t="s">
        <v>27</v>
      </c>
      <c r="H129" s="66"/>
      <c r="I129" s="97"/>
      <c r="J129" s="35">
        <f>J130</f>
        <v>3.2992000000000008</v>
      </c>
      <c r="K129" s="35">
        <f t="shared" si="41"/>
        <v>3.3</v>
      </c>
      <c r="L129" s="191">
        <f t="shared" si="18"/>
        <v>100.02424830261877</v>
      </c>
    </row>
    <row r="130" spans="1:53" ht="23.25" customHeight="1" x14ac:dyDescent="0.25">
      <c r="A130" s="77" t="s">
        <v>50</v>
      </c>
      <c r="B130" s="100">
        <v>89</v>
      </c>
      <c r="C130" s="99" t="s">
        <v>23</v>
      </c>
      <c r="D130" s="66" t="s">
        <v>36</v>
      </c>
      <c r="E130" s="74" t="s">
        <v>51</v>
      </c>
      <c r="F130" s="66" t="s">
        <v>99</v>
      </c>
      <c r="G130" s="69" t="s">
        <v>27</v>
      </c>
      <c r="H130" s="66" t="s">
        <v>28</v>
      </c>
      <c r="I130" s="97"/>
      <c r="J130" s="35">
        <f>J131</f>
        <v>3.2992000000000008</v>
      </c>
      <c r="K130" s="35">
        <f t="shared" si="41"/>
        <v>3.3</v>
      </c>
      <c r="L130" s="191">
        <f t="shared" si="18"/>
        <v>100.02424830261877</v>
      </c>
    </row>
    <row r="131" spans="1:53" s="12" customFormat="1" ht="51" customHeight="1" x14ac:dyDescent="0.25">
      <c r="A131" s="179" t="s">
        <v>147</v>
      </c>
      <c r="B131" s="184">
        <v>89</v>
      </c>
      <c r="C131" s="94">
        <v>1</v>
      </c>
      <c r="D131" s="94" t="s">
        <v>36</v>
      </c>
      <c r="E131" s="124" t="s">
        <v>51</v>
      </c>
      <c r="F131" s="94" t="s">
        <v>99</v>
      </c>
      <c r="G131" s="184" t="s">
        <v>27</v>
      </c>
      <c r="H131" s="94" t="s">
        <v>28</v>
      </c>
      <c r="I131" s="94">
        <v>910</v>
      </c>
      <c r="J131" s="114">
        <f>'Прил 2'!J59</f>
        <v>3.2992000000000008</v>
      </c>
      <c r="K131" s="114">
        <f>'Прил 2'!K59</f>
        <v>3.3</v>
      </c>
      <c r="L131" s="192">
        <f t="shared" si="18"/>
        <v>100.02424830261877</v>
      </c>
      <c r="M131" s="183"/>
      <c r="N131" s="183"/>
      <c r="O131" s="183"/>
      <c r="P131" s="183"/>
      <c r="Q131" s="183"/>
      <c r="R131" s="183"/>
      <c r="S131" s="183"/>
      <c r="T131" s="183"/>
      <c r="U131" s="183"/>
      <c r="V131" s="183"/>
      <c r="W131" s="183"/>
      <c r="X131" s="183"/>
      <c r="Y131" s="183"/>
      <c r="Z131" s="183"/>
      <c r="AA131" s="183"/>
      <c r="AB131" s="183"/>
      <c r="AC131" s="183"/>
      <c r="AD131" s="183"/>
      <c r="AE131" s="183"/>
      <c r="AF131" s="183"/>
      <c r="AG131" s="183"/>
      <c r="AH131" s="183"/>
      <c r="AI131" s="183"/>
      <c r="AJ131" s="183"/>
      <c r="AK131" s="183"/>
      <c r="AL131" s="183"/>
      <c r="AM131" s="183"/>
      <c r="AN131" s="183"/>
      <c r="AO131" s="183"/>
      <c r="AP131" s="183"/>
      <c r="AQ131" s="183"/>
      <c r="AR131" s="183"/>
      <c r="AS131" s="183"/>
      <c r="AT131" s="183"/>
      <c r="AU131" s="183"/>
      <c r="AV131" s="183"/>
      <c r="AW131" s="183"/>
      <c r="AX131" s="183"/>
      <c r="AY131" s="183"/>
      <c r="AZ131" s="183"/>
      <c r="BA131" s="183"/>
    </row>
    <row r="132" spans="1:53" ht="130.5" customHeight="1" x14ac:dyDescent="0.25">
      <c r="A132" s="77" t="s">
        <v>127</v>
      </c>
      <c r="B132" s="65">
        <v>89</v>
      </c>
      <c r="C132" s="66" t="s">
        <v>23</v>
      </c>
      <c r="D132" s="66" t="s">
        <v>36</v>
      </c>
      <c r="E132" s="74" t="s">
        <v>42</v>
      </c>
      <c r="F132" s="66"/>
      <c r="G132" s="69"/>
      <c r="H132" s="66"/>
      <c r="I132" s="69"/>
      <c r="J132" s="35">
        <f>J135</f>
        <v>0.3</v>
      </c>
      <c r="K132" s="35">
        <f>K135</f>
        <v>0.3</v>
      </c>
      <c r="L132" s="191">
        <f t="shared" si="18"/>
        <v>100</v>
      </c>
    </row>
    <row r="133" spans="1:53" ht="35.450000000000003" customHeight="1" x14ac:dyDescent="0.25">
      <c r="A133" s="72" t="s">
        <v>97</v>
      </c>
      <c r="B133" s="100">
        <v>89</v>
      </c>
      <c r="C133" s="66" t="s">
        <v>23</v>
      </c>
      <c r="D133" s="66" t="s">
        <v>36</v>
      </c>
      <c r="E133" s="74" t="s">
        <v>42</v>
      </c>
      <c r="F133" s="66" t="s">
        <v>98</v>
      </c>
      <c r="G133" s="69"/>
      <c r="H133" s="66"/>
      <c r="I133" s="69"/>
      <c r="J133" s="35">
        <f>J134</f>
        <v>0.3</v>
      </c>
      <c r="K133" s="35">
        <f t="shared" ref="K133" si="42">K134</f>
        <v>0.3</v>
      </c>
      <c r="L133" s="191">
        <f t="shared" si="18"/>
        <v>100</v>
      </c>
    </row>
    <row r="134" spans="1:53" ht="22.15" customHeight="1" x14ac:dyDescent="0.25">
      <c r="A134" s="72" t="s">
        <v>41</v>
      </c>
      <c r="B134" s="100">
        <v>89</v>
      </c>
      <c r="C134" s="66" t="s">
        <v>23</v>
      </c>
      <c r="D134" s="66" t="s">
        <v>36</v>
      </c>
      <c r="E134" s="74" t="s">
        <v>42</v>
      </c>
      <c r="F134" s="66" t="s">
        <v>99</v>
      </c>
      <c r="G134" s="69"/>
      <c r="H134" s="66"/>
      <c r="I134" s="69"/>
      <c r="J134" s="35">
        <f>J135</f>
        <v>0.3</v>
      </c>
      <c r="K134" s="35">
        <f t="shared" ref="K134" si="43">K135</f>
        <v>0.3</v>
      </c>
      <c r="L134" s="191">
        <f t="shared" si="18"/>
        <v>100</v>
      </c>
    </row>
    <row r="135" spans="1:53" ht="15.75" x14ac:dyDescent="0.25">
      <c r="A135" s="77" t="s">
        <v>15</v>
      </c>
      <c r="B135" s="100">
        <v>89</v>
      </c>
      <c r="C135" s="66" t="s">
        <v>23</v>
      </c>
      <c r="D135" s="66" t="s">
        <v>36</v>
      </c>
      <c r="E135" s="74" t="s">
        <v>42</v>
      </c>
      <c r="F135" s="66" t="s">
        <v>99</v>
      </c>
      <c r="G135" s="69" t="s">
        <v>16</v>
      </c>
      <c r="H135" s="66"/>
      <c r="I135" s="69"/>
      <c r="J135" s="35">
        <f>J136</f>
        <v>0.3</v>
      </c>
      <c r="K135" s="35">
        <f t="shared" ref="K135:K136" si="44">K136</f>
        <v>0.3</v>
      </c>
      <c r="L135" s="191">
        <f t="shared" si="18"/>
        <v>100</v>
      </c>
    </row>
    <row r="136" spans="1:53" ht="63.75" customHeight="1" x14ac:dyDescent="0.25">
      <c r="A136" s="77" t="s">
        <v>64</v>
      </c>
      <c r="B136" s="100">
        <v>89</v>
      </c>
      <c r="C136" s="66" t="s">
        <v>23</v>
      </c>
      <c r="D136" s="66" t="s">
        <v>36</v>
      </c>
      <c r="E136" s="74" t="s">
        <v>42</v>
      </c>
      <c r="F136" s="66" t="s">
        <v>99</v>
      </c>
      <c r="G136" s="69" t="s">
        <v>16</v>
      </c>
      <c r="H136" s="66" t="s">
        <v>17</v>
      </c>
      <c r="I136" s="69"/>
      <c r="J136" s="35">
        <f>J137</f>
        <v>0.3</v>
      </c>
      <c r="K136" s="35">
        <f t="shared" si="44"/>
        <v>0.3</v>
      </c>
      <c r="L136" s="191">
        <f t="shared" ref="L136:L137" si="45">K136/J136*100</f>
        <v>100</v>
      </c>
    </row>
    <row r="137" spans="1:53" s="12" customFormat="1" ht="47.25" x14ac:dyDescent="0.25">
      <c r="A137" s="179" t="s">
        <v>147</v>
      </c>
      <c r="B137" s="185">
        <v>89</v>
      </c>
      <c r="C137" s="94" t="s">
        <v>23</v>
      </c>
      <c r="D137" s="94" t="s">
        <v>36</v>
      </c>
      <c r="E137" s="124" t="s">
        <v>42</v>
      </c>
      <c r="F137" s="94" t="s">
        <v>99</v>
      </c>
      <c r="G137" s="184" t="s">
        <v>16</v>
      </c>
      <c r="H137" s="94" t="s">
        <v>17</v>
      </c>
      <c r="I137" s="184">
        <v>910</v>
      </c>
      <c r="J137" s="114">
        <f>'Прил 2'!J37</f>
        <v>0.3</v>
      </c>
      <c r="K137" s="114">
        <f>'Прил 2'!K37</f>
        <v>0.3</v>
      </c>
      <c r="L137" s="192">
        <f t="shared" si="45"/>
        <v>100</v>
      </c>
      <c r="M137" s="183"/>
      <c r="N137" s="183"/>
      <c r="O137" s="183"/>
      <c r="P137" s="183"/>
      <c r="Q137" s="183"/>
      <c r="R137" s="183"/>
      <c r="S137" s="183"/>
      <c r="T137" s="183"/>
      <c r="U137" s="183"/>
      <c r="V137" s="183"/>
      <c r="W137" s="183"/>
      <c r="X137" s="183"/>
      <c r="Y137" s="183"/>
      <c r="Z137" s="183"/>
      <c r="AA137" s="183"/>
      <c r="AB137" s="183"/>
      <c r="AC137" s="183"/>
      <c r="AD137" s="183"/>
      <c r="AE137" s="183"/>
      <c r="AF137" s="183"/>
      <c r="AG137" s="183"/>
      <c r="AH137" s="183"/>
      <c r="AI137" s="183"/>
      <c r="AJ137" s="183"/>
      <c r="AK137" s="183"/>
      <c r="AL137" s="183"/>
      <c r="AM137" s="183"/>
      <c r="AN137" s="183"/>
      <c r="AO137" s="183"/>
      <c r="AP137" s="183"/>
      <c r="AQ137" s="183"/>
      <c r="AR137" s="183"/>
      <c r="AS137" s="183"/>
      <c r="AT137" s="183"/>
      <c r="AU137" s="183"/>
      <c r="AV137" s="183"/>
      <c r="AW137" s="183"/>
      <c r="AX137" s="183"/>
      <c r="AY137" s="183"/>
      <c r="AZ137" s="183"/>
      <c r="BA137" s="183"/>
    </row>
  </sheetData>
  <autoFilter ref="A7:L137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2" priority="50" stopIfTrue="1">
      <formula>$D71=""</formula>
    </cfRule>
    <cfRule type="expression" dxfId="1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27"/>
  <sheetViews>
    <sheetView view="pageBreakPreview" zoomScaleNormal="55" zoomScaleSheetLayoutView="100" workbookViewId="0">
      <selection activeCell="C1" sqref="C1:D1"/>
    </sheetView>
  </sheetViews>
  <sheetFormatPr defaultColWidth="9.140625" defaultRowHeight="15.75" x14ac:dyDescent="0.25"/>
  <cols>
    <col min="1" max="1" width="29.140625" style="9" customWidth="1"/>
    <col min="2" max="2" width="71" style="60" customWidth="1"/>
    <col min="3" max="3" width="14.85546875" style="9" customWidth="1"/>
    <col min="4" max="4" width="17.28515625" style="9" customWidth="1"/>
    <col min="5" max="5" width="9.140625" style="9"/>
    <col min="6" max="6" width="20.28515625" style="9" customWidth="1"/>
    <col min="7" max="7" width="16.7109375" style="9" customWidth="1"/>
    <col min="8" max="8" width="21.85546875" style="9" customWidth="1"/>
    <col min="9" max="16384" width="9.140625" style="9"/>
  </cols>
  <sheetData>
    <row r="1" spans="1:4" ht="194.25" customHeight="1" x14ac:dyDescent="0.25">
      <c r="A1" s="150"/>
      <c r="B1" s="154"/>
      <c r="C1" s="225" t="s">
        <v>213</v>
      </c>
      <c r="D1" s="225"/>
    </row>
    <row r="2" spans="1:4" ht="67.5" customHeight="1" x14ac:dyDescent="0.25">
      <c r="A2" s="237" t="s">
        <v>214</v>
      </c>
      <c r="B2" s="237"/>
      <c r="C2" s="237"/>
      <c r="D2" s="237"/>
    </row>
    <row r="3" spans="1:4" x14ac:dyDescent="0.25">
      <c r="A3" s="151"/>
      <c r="B3" s="155"/>
      <c r="C3" s="156"/>
      <c r="D3" s="149"/>
    </row>
    <row r="4" spans="1:4" ht="21.75" customHeight="1" x14ac:dyDescent="0.25">
      <c r="A4" s="238" t="s">
        <v>111</v>
      </c>
      <c r="B4" s="239" t="s">
        <v>173</v>
      </c>
      <c r="C4" s="226" t="s">
        <v>3</v>
      </c>
      <c r="D4" s="226"/>
    </row>
    <row r="5" spans="1:4" ht="57" customHeight="1" x14ac:dyDescent="0.25">
      <c r="A5" s="238"/>
      <c r="B5" s="239"/>
      <c r="C5" s="207" t="s">
        <v>205</v>
      </c>
      <c r="D5" s="207" t="s">
        <v>206</v>
      </c>
    </row>
    <row r="6" spans="1:4" x14ac:dyDescent="0.25">
      <c r="A6" s="157" t="s">
        <v>23</v>
      </c>
      <c r="B6" s="158" t="s">
        <v>24</v>
      </c>
      <c r="C6" s="159">
        <v>3</v>
      </c>
      <c r="D6" s="159">
        <v>4</v>
      </c>
    </row>
    <row r="7" spans="1:4" ht="31.5" x14ac:dyDescent="0.25">
      <c r="A7" s="166" t="s">
        <v>112</v>
      </c>
      <c r="B7" s="61" t="s">
        <v>113</v>
      </c>
      <c r="C7" s="42">
        <f>C8+C11+C15</f>
        <v>224.91399999999982</v>
      </c>
      <c r="D7" s="42">
        <f t="shared" ref="D7" si="0">D8+D11+D15</f>
        <v>-33.535999999999561</v>
      </c>
    </row>
    <row r="8" spans="1:4" x14ac:dyDescent="0.25">
      <c r="A8" s="41" t="s">
        <v>114</v>
      </c>
      <c r="B8" s="10" t="s">
        <v>109</v>
      </c>
      <c r="C8" s="50">
        <f t="shared" ref="C8:D9" si="1">SUM(C9)</f>
        <v>0</v>
      </c>
      <c r="D8" s="50">
        <f t="shared" si="1"/>
        <v>0</v>
      </c>
    </row>
    <row r="9" spans="1:4" ht="31.5" x14ac:dyDescent="0.25">
      <c r="A9" s="41" t="s">
        <v>115</v>
      </c>
      <c r="B9" s="10" t="s">
        <v>116</v>
      </c>
      <c r="C9" s="50">
        <f t="shared" si="1"/>
        <v>0</v>
      </c>
      <c r="D9" s="50">
        <f t="shared" si="1"/>
        <v>0</v>
      </c>
    </row>
    <row r="10" spans="1:4" ht="31.5" x14ac:dyDescent="0.25">
      <c r="A10" s="41" t="s">
        <v>123</v>
      </c>
      <c r="B10" s="161" t="s">
        <v>163</v>
      </c>
      <c r="C10" s="50">
        <v>0</v>
      </c>
      <c r="D10" s="50">
        <v>0</v>
      </c>
    </row>
    <row r="11" spans="1:4" ht="31.5" x14ac:dyDescent="0.25">
      <c r="A11" s="43" t="s">
        <v>134</v>
      </c>
      <c r="B11" s="57" t="s">
        <v>110</v>
      </c>
      <c r="C11" s="62">
        <f t="shared" ref="C11:D12" si="2">C12</f>
        <v>-31.185320000000001</v>
      </c>
      <c r="D11" s="50">
        <f t="shared" si="2"/>
        <v>-31.185320000000001</v>
      </c>
    </row>
    <row r="12" spans="1:4" ht="31.5" x14ac:dyDescent="0.25">
      <c r="A12" s="43" t="s">
        <v>135</v>
      </c>
      <c r="B12" s="57" t="s">
        <v>117</v>
      </c>
      <c r="C12" s="62">
        <f t="shared" si="2"/>
        <v>-31.185320000000001</v>
      </c>
      <c r="D12" s="50">
        <f t="shared" si="2"/>
        <v>-31.185320000000001</v>
      </c>
    </row>
    <row r="13" spans="1:4" ht="47.25" x14ac:dyDescent="0.25">
      <c r="A13" s="43" t="s">
        <v>136</v>
      </c>
      <c r="B13" s="58" t="s">
        <v>118</v>
      </c>
      <c r="C13" s="62">
        <f>SUM(C14)</f>
        <v>-31.185320000000001</v>
      </c>
      <c r="D13" s="50">
        <f>SUM(D14)</f>
        <v>-31.185320000000001</v>
      </c>
    </row>
    <row r="14" spans="1:4" ht="47.25" x14ac:dyDescent="0.25">
      <c r="A14" s="43" t="s">
        <v>137</v>
      </c>
      <c r="B14" s="11" t="s">
        <v>124</v>
      </c>
      <c r="C14" s="208">
        <v>-31.185320000000001</v>
      </c>
      <c r="D14" s="208">
        <v>-31.185320000000001</v>
      </c>
    </row>
    <row r="15" spans="1:4" ht="31.5" x14ac:dyDescent="0.25">
      <c r="A15" s="167" t="s">
        <v>138</v>
      </c>
      <c r="B15" s="59" t="s">
        <v>164</v>
      </c>
      <c r="C15" s="42">
        <f>C16+C19</f>
        <v>256.09931999999981</v>
      </c>
      <c r="D15" s="42">
        <f t="shared" ref="D15" si="3">D16+D19</f>
        <v>-2.3506799999995565</v>
      </c>
    </row>
    <row r="16" spans="1:4" s="47" customFormat="1" x14ac:dyDescent="0.25">
      <c r="A16" s="44" t="s">
        <v>139</v>
      </c>
      <c r="B16" s="45" t="s">
        <v>119</v>
      </c>
      <c r="C16" s="46">
        <f>SUM(C17)</f>
        <v>-2346.0577100000005</v>
      </c>
      <c r="D16" s="42">
        <f>SUM(D17)</f>
        <v>-2248.9</v>
      </c>
    </row>
    <row r="17" spans="1:8" x14ac:dyDescent="0.25">
      <c r="A17" s="43" t="s">
        <v>140</v>
      </c>
      <c r="B17" s="48" t="s">
        <v>120</v>
      </c>
      <c r="C17" s="49">
        <f>SUM(C18)</f>
        <v>-2346.0577100000005</v>
      </c>
      <c r="D17" s="50">
        <f t="shared" ref="D17" si="4">SUM(D18)</f>
        <v>-2248.9</v>
      </c>
    </row>
    <row r="18" spans="1:8" ht="31.5" x14ac:dyDescent="0.25">
      <c r="A18" s="43" t="s">
        <v>141</v>
      </c>
      <c r="B18" s="161" t="s">
        <v>165</v>
      </c>
      <c r="C18" s="49">
        <f>-('Прил 1'!C7+C10)</f>
        <v>-2346.0577100000005</v>
      </c>
      <c r="D18" s="49">
        <f>-('Прил 1'!D7+D10)</f>
        <v>-2248.9</v>
      </c>
    </row>
    <row r="19" spans="1:8" s="47" customFormat="1" x14ac:dyDescent="0.25">
      <c r="A19" s="44" t="s">
        <v>142</v>
      </c>
      <c r="B19" s="51" t="s">
        <v>121</v>
      </c>
      <c r="C19" s="46">
        <f>SUM(C20)</f>
        <v>2602.1570300000003</v>
      </c>
      <c r="D19" s="42">
        <f t="shared" ref="C19:D20" si="5">SUM(D20)</f>
        <v>2246.5493200000005</v>
      </c>
    </row>
    <row r="20" spans="1:8" x14ac:dyDescent="0.25">
      <c r="A20" s="52" t="s">
        <v>143</v>
      </c>
      <c r="B20" s="53" t="s">
        <v>122</v>
      </c>
      <c r="C20" s="49">
        <f t="shared" si="5"/>
        <v>2602.1570300000003</v>
      </c>
      <c r="D20" s="50">
        <f t="shared" si="5"/>
        <v>2246.5493200000005</v>
      </c>
    </row>
    <row r="21" spans="1:8" ht="31.5" x14ac:dyDescent="0.25">
      <c r="A21" s="54" t="s">
        <v>144</v>
      </c>
      <c r="B21" s="55" t="s">
        <v>166</v>
      </c>
      <c r="C21" s="49">
        <f>'Прил 2'!J7-C14</f>
        <v>2602.1570300000003</v>
      </c>
      <c r="D21" s="49">
        <f>'Прил 2'!K7-D14</f>
        <v>2246.5493200000005</v>
      </c>
      <c r="F21" s="56"/>
      <c r="G21" s="56"/>
      <c r="H21" s="56"/>
    </row>
    <row r="24" spans="1:8" ht="28.15" customHeight="1" x14ac:dyDescent="0.25"/>
    <row r="27" spans="1:8" x14ac:dyDescent="0.25">
      <c r="C27" s="56"/>
      <c r="D27" s="56"/>
    </row>
  </sheetData>
  <mergeCells count="5">
    <mergeCell ref="A2:D2"/>
    <mergeCell ref="C1:D1"/>
    <mergeCell ref="A4:A5"/>
    <mergeCell ref="B4:B5"/>
    <mergeCell ref="C4:D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Прил 1</vt:lpstr>
      <vt:lpstr>Прил 2</vt:lpstr>
      <vt:lpstr>Прил 3</vt:lpstr>
      <vt:lpstr>Прил 4</vt:lpstr>
      <vt:lpstr>Прил 5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2025-04-04T06:41:17Z</cp:lastPrinted>
  <dcterms:created xsi:type="dcterms:W3CDTF">2007-12-21T10:22:00Z</dcterms:created>
  <dcterms:modified xsi:type="dcterms:W3CDTF">2025-04-04T13:07:42Z</dcterms:modified>
</cp:coreProperties>
</file>