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4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</sheets>
  <externalReferences>
    <externalReference r:id="rId6"/>
    <externalReference r:id="rId7"/>
  </externalReferences>
  <definedNames>
    <definedName name="_1Excel_BuiltIn_Print_Area_1_1_1">'Прил 1'!$A$1:$C$32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2'!$A$6:$L$99</definedName>
    <definedName name="_xlnm._FilterDatabase" localSheetId="2" hidden="1">'Прил 3'!$A$6:$K$96</definedName>
    <definedName name="_xlnm._FilterDatabase" localSheetId="3" hidden="1">'Прил 4'!$A$7:$L$125</definedName>
    <definedName name="Excel_BuiltIn_Print_Area_1">'Прил 1'!$A$1:$C$32</definedName>
    <definedName name="Excel_BuiltIn_Print_Area_1_1">'Прил 1'!$A$1:$C$32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3'!$A$1:$I$44</definedName>
    <definedName name="Excel_BuiltIn_Print_Area_5">#REF!</definedName>
    <definedName name="Excel_BuiltIn_Print_Area_5_1" localSheetId="2">'Прил 3'!$A$1:$I$44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2'!$A$1:$L$99</definedName>
    <definedName name="_xlnm.Print_Area" localSheetId="2">'Прил 3'!$A$1:$K$96</definedName>
    <definedName name="_xlnm.Print_Area" localSheetId="3">'Прил 4'!$A$1:$L$125</definedName>
  </definedNames>
  <calcPr calcId="125725"/>
  <fileRecoveryPr autoRecover="0"/>
</workbook>
</file>

<file path=xl/calcChain.xml><?xml version="1.0" encoding="utf-8"?>
<calcChain xmlns="http://schemas.openxmlformats.org/spreadsheetml/2006/main">
  <c r="E14" i="13"/>
  <c r="E16"/>
  <c r="E17"/>
  <c r="E18"/>
  <c r="K49" i="9"/>
  <c r="K42" s="1"/>
  <c r="K28" s="1"/>
  <c r="K7" s="1"/>
  <c r="J29"/>
  <c r="K60"/>
  <c r="K71"/>
  <c r="K72"/>
  <c r="K29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9"/>
  <c r="L30"/>
  <c r="L31"/>
  <c r="L32"/>
  <c r="L33"/>
  <c r="L34"/>
  <c r="L35"/>
  <c r="L36"/>
  <c r="L37"/>
  <c r="L38"/>
  <c r="L39"/>
  <c r="L40"/>
  <c r="L41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J72"/>
  <c r="J29" i="18"/>
  <c r="J20" s="1"/>
  <c r="J59"/>
  <c r="J11"/>
  <c r="K21" i="6"/>
  <c r="K60"/>
  <c r="K61"/>
  <c r="K30"/>
  <c r="L18"/>
  <c r="L24"/>
  <c r="L27"/>
  <c r="L29"/>
  <c r="L39"/>
  <c r="L45"/>
  <c r="L50"/>
  <c r="L57"/>
  <c r="L59"/>
  <c r="L69"/>
  <c r="L76"/>
  <c r="L82"/>
  <c r="L85"/>
  <c r="L99"/>
  <c r="E11" i="1"/>
  <c r="E13"/>
  <c r="E15"/>
  <c r="E17"/>
  <c r="E18"/>
  <c r="E20"/>
  <c r="E21"/>
  <c r="E24"/>
  <c r="E25"/>
  <c r="E27"/>
  <c r="E29"/>
  <c r="E30"/>
  <c r="E32"/>
  <c r="J85" i="6"/>
  <c r="C18" i="1"/>
  <c r="C11"/>
  <c r="J32" i="6"/>
  <c r="L32" s="1"/>
  <c r="J18"/>
  <c r="J34"/>
  <c r="J70" i="9" s="1"/>
  <c r="J69" s="1"/>
  <c r="J68" s="1"/>
  <c r="J67" s="1"/>
  <c r="J66" s="1"/>
  <c r="C27" i="1"/>
  <c r="J92" i="6"/>
  <c r="J29"/>
  <c r="K70" i="9"/>
  <c r="K69" s="1"/>
  <c r="K68" s="1"/>
  <c r="K67" s="1"/>
  <c r="K66" s="1"/>
  <c r="J33" i="18"/>
  <c r="J32" s="1"/>
  <c r="K33" i="6"/>
  <c r="L33" l="1"/>
  <c r="J33"/>
  <c r="L34"/>
  <c r="I33" i="18"/>
  <c r="I32" s="1"/>
  <c r="K32" s="1"/>
  <c r="J15" i="6"/>
  <c r="L15" s="1"/>
  <c r="C25" i="1"/>
  <c r="J65" i="6"/>
  <c r="I64" i="18" s="1"/>
  <c r="I63" s="1"/>
  <c r="I62" s="1"/>
  <c r="I61" s="1"/>
  <c r="C32" i="1"/>
  <c r="J20" i="9"/>
  <c r="J64" i="6"/>
  <c r="J63" s="1"/>
  <c r="J62" s="1"/>
  <c r="K108" i="9"/>
  <c r="K107" s="1"/>
  <c r="K106" s="1"/>
  <c r="K105" s="1"/>
  <c r="K104" s="1"/>
  <c r="K103" s="1"/>
  <c r="J108"/>
  <c r="J107" s="1"/>
  <c r="J106" s="1"/>
  <c r="J105" s="1"/>
  <c r="J104" s="1"/>
  <c r="J103" s="1"/>
  <c r="K33" i="18" l="1"/>
  <c r="K20" i="9"/>
  <c r="K19" s="1"/>
  <c r="K18" s="1"/>
  <c r="K17" s="1"/>
  <c r="K16" s="1"/>
  <c r="K15" s="1"/>
  <c r="L65" i="6"/>
  <c r="J64" i="18"/>
  <c r="K64" i="6"/>
  <c r="J19" i="9"/>
  <c r="J18" s="1"/>
  <c r="J17" s="1"/>
  <c r="J16" s="1"/>
  <c r="J15" s="1"/>
  <c r="K27"/>
  <c r="K26" s="1"/>
  <c r="K25" s="1"/>
  <c r="K24" s="1"/>
  <c r="K23" s="1"/>
  <c r="K22" s="1"/>
  <c r="K21" s="1"/>
  <c r="J27"/>
  <c r="J26" s="1"/>
  <c r="J25" s="1"/>
  <c r="J24" s="1"/>
  <c r="J23" s="1"/>
  <c r="J22" s="1"/>
  <c r="J21" s="1"/>
  <c r="J63" i="18" l="1"/>
  <c r="K64"/>
  <c r="K63" i="6"/>
  <c r="L64"/>
  <c r="J75" i="18"/>
  <c r="I75"/>
  <c r="I74" s="1"/>
  <c r="I73" s="1"/>
  <c r="I72" s="1"/>
  <c r="I71" s="1"/>
  <c r="I70" s="1"/>
  <c r="J68"/>
  <c r="I68"/>
  <c r="I67" s="1"/>
  <c r="I66" s="1"/>
  <c r="I65" s="1"/>
  <c r="I60" s="1"/>
  <c r="J49"/>
  <c r="I49"/>
  <c r="I48" s="1"/>
  <c r="I47" s="1"/>
  <c r="I46" s="1"/>
  <c r="I45" s="1"/>
  <c r="K49" i="6"/>
  <c r="J49"/>
  <c r="J48" s="1"/>
  <c r="J47" s="1"/>
  <c r="J46" s="1"/>
  <c r="J67" i="18" l="1"/>
  <c r="K68"/>
  <c r="J48"/>
  <c r="K49"/>
  <c r="J74"/>
  <c r="K75"/>
  <c r="J62"/>
  <c r="K63"/>
  <c r="K62" i="6"/>
  <c r="L62" s="1"/>
  <c r="L63"/>
  <c r="K48"/>
  <c r="L49"/>
  <c r="J14" i="9"/>
  <c r="J13" s="1"/>
  <c r="J12" s="1"/>
  <c r="J11" s="1"/>
  <c r="J10" s="1"/>
  <c r="J9" s="1"/>
  <c r="J8" s="1"/>
  <c r="K75" i="6"/>
  <c r="J75"/>
  <c r="J74" s="1"/>
  <c r="J73" s="1"/>
  <c r="J72" s="1"/>
  <c r="J71" s="1"/>
  <c r="K68"/>
  <c r="J68"/>
  <c r="J67" s="1"/>
  <c r="J66" s="1"/>
  <c r="J61" s="1"/>
  <c r="J73" i="18" l="1"/>
  <c r="K74"/>
  <c r="J66"/>
  <c r="K67"/>
  <c r="J61"/>
  <c r="K61" s="1"/>
  <c r="K62"/>
  <c r="J47"/>
  <c r="K48"/>
  <c r="K74" i="6"/>
  <c r="L75"/>
  <c r="K67"/>
  <c r="L68"/>
  <c r="K47"/>
  <c r="L48"/>
  <c r="D31" i="1"/>
  <c r="E31" s="1"/>
  <c r="K65" i="9"/>
  <c r="K64" s="1"/>
  <c r="K63" s="1"/>
  <c r="K62" s="1"/>
  <c r="K61" s="1"/>
  <c r="J65"/>
  <c r="J64" s="1"/>
  <c r="J63" s="1"/>
  <c r="J62" s="1"/>
  <c r="J61" s="1"/>
  <c r="J60" s="1"/>
  <c r="K41"/>
  <c r="K40" s="1"/>
  <c r="K39" s="1"/>
  <c r="K38" s="1"/>
  <c r="K37" s="1"/>
  <c r="K36" s="1"/>
  <c r="J41"/>
  <c r="J40" s="1"/>
  <c r="J39" s="1"/>
  <c r="J38" s="1"/>
  <c r="J37" s="1"/>
  <c r="J36" s="1"/>
  <c r="J56" i="18"/>
  <c r="K56" s="1"/>
  <c r="I56"/>
  <c r="I58"/>
  <c r="J31"/>
  <c r="I31"/>
  <c r="I30" s="1"/>
  <c r="I29" s="1"/>
  <c r="J17"/>
  <c r="I17"/>
  <c r="I16" s="1"/>
  <c r="I15" s="1"/>
  <c r="K31" i="6"/>
  <c r="J31"/>
  <c r="J30" s="1"/>
  <c r="K17"/>
  <c r="J17"/>
  <c r="J16" s="1"/>
  <c r="L92"/>
  <c r="D26" i="1"/>
  <c r="E26" s="1"/>
  <c r="C26"/>
  <c r="J16" i="18" l="1"/>
  <c r="K17"/>
  <c r="J46"/>
  <c r="K47"/>
  <c r="J65"/>
  <c r="K66"/>
  <c r="J30"/>
  <c r="K31"/>
  <c r="J72"/>
  <c r="K73"/>
  <c r="K16" i="6"/>
  <c r="L16" s="1"/>
  <c r="L17"/>
  <c r="K66"/>
  <c r="L67"/>
  <c r="L47"/>
  <c r="K14" i="9"/>
  <c r="K13" s="1"/>
  <c r="K12" s="1"/>
  <c r="K11" s="1"/>
  <c r="K10" s="1"/>
  <c r="K9" s="1"/>
  <c r="K8" s="1"/>
  <c r="K46" i="6"/>
  <c r="L46" s="1"/>
  <c r="K73"/>
  <c r="L74"/>
  <c r="L30"/>
  <c r="L31"/>
  <c r="C31" i="1"/>
  <c r="K29" i="18" l="1"/>
  <c r="K30"/>
  <c r="J45"/>
  <c r="K45" s="1"/>
  <c r="K46"/>
  <c r="J71"/>
  <c r="K72"/>
  <c r="J60"/>
  <c r="K60" s="1"/>
  <c r="K65"/>
  <c r="J15"/>
  <c r="K15" s="1"/>
  <c r="K16"/>
  <c r="L61" i="6"/>
  <c r="L66"/>
  <c r="K72"/>
  <c r="L73"/>
  <c r="C13" i="13"/>
  <c r="C12" s="1"/>
  <c r="C11" s="1"/>
  <c r="D13"/>
  <c r="D9"/>
  <c r="D8" s="1"/>
  <c r="C9"/>
  <c r="C8" s="1"/>
  <c r="D12" l="1"/>
  <c r="E13"/>
  <c r="J70" i="18"/>
  <c r="K70" s="1"/>
  <c r="K71"/>
  <c r="K71" i="6"/>
  <c r="L71" s="1"/>
  <c r="L72"/>
  <c r="D19" i="1"/>
  <c r="E19" s="1"/>
  <c r="C19"/>
  <c r="D11" i="13" l="1"/>
  <c r="E11" s="1"/>
  <c r="E12"/>
  <c r="J81" i="6"/>
  <c r="D23" i="1" l="1"/>
  <c r="E23" s="1"/>
  <c r="C23"/>
  <c r="K54" i="9" l="1"/>
  <c r="K53" s="1"/>
  <c r="K52" s="1"/>
  <c r="K51" s="1"/>
  <c r="K50" s="1"/>
  <c r="J54"/>
  <c r="J53" s="1"/>
  <c r="J52" s="1"/>
  <c r="J51" s="1"/>
  <c r="J50" s="1"/>
  <c r="J26" i="18"/>
  <c r="I26"/>
  <c r="I25" s="1"/>
  <c r="K26" i="6"/>
  <c r="L26" s="1"/>
  <c r="J26"/>
  <c r="J25" i="18" l="1"/>
  <c r="K25" s="1"/>
  <c r="K26"/>
  <c r="J23"/>
  <c r="J28"/>
  <c r="J80" i="6"/>
  <c r="J14"/>
  <c r="J13" s="1"/>
  <c r="J12" s="1"/>
  <c r="K81"/>
  <c r="J89" i="18"/>
  <c r="I89"/>
  <c r="I88" s="1"/>
  <c r="I87" s="1"/>
  <c r="I86" s="1"/>
  <c r="I85" s="1"/>
  <c r="I84" s="1"/>
  <c r="J82"/>
  <c r="I82"/>
  <c r="I81" s="1"/>
  <c r="I80" s="1"/>
  <c r="J79"/>
  <c r="I79"/>
  <c r="I78" s="1"/>
  <c r="I77" s="1"/>
  <c r="J58"/>
  <c r="I57"/>
  <c r="J56" i="6"/>
  <c r="J38" i="18"/>
  <c r="I38"/>
  <c r="I37" s="1"/>
  <c r="I36" s="1"/>
  <c r="I35" s="1"/>
  <c r="I34" s="1"/>
  <c r="I28"/>
  <c r="I23"/>
  <c r="J14"/>
  <c r="I14"/>
  <c r="K35" i="9"/>
  <c r="K90"/>
  <c r="J90"/>
  <c r="K84"/>
  <c r="J84"/>
  <c r="J35"/>
  <c r="K96" i="18"/>
  <c r="J96"/>
  <c r="J95" s="1"/>
  <c r="I96"/>
  <c r="I95" s="1"/>
  <c r="I94" s="1"/>
  <c r="I93" s="1"/>
  <c r="I92" s="1"/>
  <c r="I91" s="1"/>
  <c r="I90" s="1"/>
  <c r="J44"/>
  <c r="I44"/>
  <c r="I43" s="1"/>
  <c r="I42" s="1"/>
  <c r="I41" s="1"/>
  <c r="I40" s="1"/>
  <c r="I39" s="1"/>
  <c r="C28" i="1"/>
  <c r="C22" s="1"/>
  <c r="D28"/>
  <c r="K23" i="6"/>
  <c r="L23" s="1"/>
  <c r="J23"/>
  <c r="K14"/>
  <c r="K28"/>
  <c r="L28" s="1"/>
  <c r="K38"/>
  <c r="J38"/>
  <c r="J37" s="1"/>
  <c r="J28"/>
  <c r="K44"/>
  <c r="J44"/>
  <c r="J43" s="1"/>
  <c r="K58"/>
  <c r="L58" s="1"/>
  <c r="J58"/>
  <c r="K56"/>
  <c r="L56" s="1"/>
  <c r="K84"/>
  <c r="J84"/>
  <c r="J83" s="1"/>
  <c r="K91"/>
  <c r="J91"/>
  <c r="J90" s="1"/>
  <c r="J89" s="1"/>
  <c r="J88" s="1"/>
  <c r="J87" s="1"/>
  <c r="J86" s="1"/>
  <c r="K98"/>
  <c r="J98"/>
  <c r="J97" s="1"/>
  <c r="D10" i="1"/>
  <c r="D12"/>
  <c r="E12" s="1"/>
  <c r="D14"/>
  <c r="E14" s="1"/>
  <c r="D16"/>
  <c r="E16" s="1"/>
  <c r="C16"/>
  <c r="C14"/>
  <c r="C12"/>
  <c r="C10"/>
  <c r="C9" s="1"/>
  <c r="J57" i="18" l="1"/>
  <c r="K57" s="1"/>
  <c r="K58"/>
  <c r="J81"/>
  <c r="K82"/>
  <c r="J43"/>
  <c r="K44"/>
  <c r="J22"/>
  <c r="K23"/>
  <c r="J94"/>
  <c r="K95"/>
  <c r="J37"/>
  <c r="K38"/>
  <c r="K14"/>
  <c r="J78"/>
  <c r="K79"/>
  <c r="J88"/>
  <c r="K89"/>
  <c r="J27"/>
  <c r="K28"/>
  <c r="K97" i="6"/>
  <c r="L97" s="1"/>
  <c r="L98"/>
  <c r="K83"/>
  <c r="L83" s="1"/>
  <c r="L84"/>
  <c r="K37"/>
  <c r="L37" s="1"/>
  <c r="L38"/>
  <c r="K80"/>
  <c r="L80" s="1"/>
  <c r="L81"/>
  <c r="K43"/>
  <c r="L43" s="1"/>
  <c r="L44"/>
  <c r="K90"/>
  <c r="L90" s="1"/>
  <c r="L91"/>
  <c r="K13"/>
  <c r="K12" s="1"/>
  <c r="L14"/>
  <c r="D22" i="1"/>
  <c r="E22" s="1"/>
  <c r="E28"/>
  <c r="D9"/>
  <c r="E9" s="1"/>
  <c r="E10"/>
  <c r="D8"/>
  <c r="E8" s="1"/>
  <c r="C8"/>
  <c r="I76" i="18"/>
  <c r="I69" s="1"/>
  <c r="J22" i="6"/>
  <c r="J59" i="9"/>
  <c r="J58" s="1"/>
  <c r="J57" s="1"/>
  <c r="J56" s="1"/>
  <c r="J55" s="1"/>
  <c r="J49" s="1"/>
  <c r="J25" i="6"/>
  <c r="J21" s="1"/>
  <c r="K59" i="9"/>
  <c r="K58" s="1"/>
  <c r="K57" s="1"/>
  <c r="K56" s="1"/>
  <c r="K55" s="1"/>
  <c r="K25" i="6"/>
  <c r="J11"/>
  <c r="J10" s="1"/>
  <c r="K89" i="9"/>
  <c r="K88" s="1"/>
  <c r="K85" s="1"/>
  <c r="K83"/>
  <c r="K82" s="1"/>
  <c r="K79" s="1"/>
  <c r="K48"/>
  <c r="K47" s="1"/>
  <c r="K46" s="1"/>
  <c r="K96"/>
  <c r="K95" s="1"/>
  <c r="K94" s="1"/>
  <c r="K91" s="1"/>
  <c r="K119"/>
  <c r="K118" s="1"/>
  <c r="K117" s="1"/>
  <c r="K116" s="1"/>
  <c r="K115" s="1"/>
  <c r="K78"/>
  <c r="K102"/>
  <c r="K101" s="1"/>
  <c r="K100" s="1"/>
  <c r="K97" s="1"/>
  <c r="J114"/>
  <c r="J113" s="1"/>
  <c r="J112" s="1"/>
  <c r="J48"/>
  <c r="J47" s="1"/>
  <c r="J46" s="1"/>
  <c r="J45" s="1"/>
  <c r="J44" s="1"/>
  <c r="J43" s="1"/>
  <c r="J96"/>
  <c r="J95" s="1"/>
  <c r="J94" s="1"/>
  <c r="J91" s="1"/>
  <c r="J119"/>
  <c r="J118" s="1"/>
  <c r="J117" s="1"/>
  <c r="J116" s="1"/>
  <c r="J115" s="1"/>
  <c r="J78"/>
  <c r="J102"/>
  <c r="J101" s="1"/>
  <c r="J100" s="1"/>
  <c r="J97" s="1"/>
  <c r="K114"/>
  <c r="K113" s="1"/>
  <c r="K112" s="1"/>
  <c r="J89"/>
  <c r="J88" s="1"/>
  <c r="J85" s="1"/>
  <c r="J79" i="6"/>
  <c r="I83" i="18"/>
  <c r="I55"/>
  <c r="I54" s="1"/>
  <c r="I59"/>
  <c r="I13"/>
  <c r="I12" s="1"/>
  <c r="I11" s="1"/>
  <c r="I27"/>
  <c r="I24" s="1"/>
  <c r="I22"/>
  <c r="I21" s="1"/>
  <c r="J13"/>
  <c r="J55"/>
  <c r="K22" i="6"/>
  <c r="L22" s="1"/>
  <c r="K55"/>
  <c r="J96"/>
  <c r="J95" s="1"/>
  <c r="J94" s="1"/>
  <c r="J93" s="1"/>
  <c r="J55"/>
  <c r="J54" s="1"/>
  <c r="J53" s="1"/>
  <c r="J34" i="9"/>
  <c r="J33" s="1"/>
  <c r="J36" i="6"/>
  <c r="J35" s="1"/>
  <c r="J125" i="9"/>
  <c r="J124" s="1"/>
  <c r="J123" s="1"/>
  <c r="K36" i="6"/>
  <c r="K34" i="9"/>
  <c r="K33" s="1"/>
  <c r="J78" i="6"/>
  <c r="J77" s="1"/>
  <c r="J70" s="1"/>
  <c r="J83" i="9"/>
  <c r="J82" s="1"/>
  <c r="J42" i="6"/>
  <c r="J41" s="1"/>
  <c r="J40" s="1"/>
  <c r="K96"/>
  <c r="J24" i="18" l="1"/>
  <c r="K24" s="1"/>
  <c r="K27"/>
  <c r="J77"/>
  <c r="K78"/>
  <c r="J12"/>
  <c r="K13"/>
  <c r="J36"/>
  <c r="K37"/>
  <c r="J21"/>
  <c r="K22"/>
  <c r="J80"/>
  <c r="K80" s="1"/>
  <c r="K81"/>
  <c r="J54"/>
  <c r="K55"/>
  <c r="J87"/>
  <c r="K88"/>
  <c r="J93"/>
  <c r="K94"/>
  <c r="J42"/>
  <c r="K43"/>
  <c r="K59"/>
  <c r="K79" i="6"/>
  <c r="L79" s="1"/>
  <c r="K42"/>
  <c r="L42" s="1"/>
  <c r="K125" i="9"/>
  <c r="K124" s="1"/>
  <c r="K123" s="1"/>
  <c r="K122" s="1"/>
  <c r="K121" s="1"/>
  <c r="K35" i="6"/>
  <c r="L35" s="1"/>
  <c r="L36"/>
  <c r="K95"/>
  <c r="L96"/>
  <c r="L13"/>
  <c r="K78"/>
  <c r="K77" s="1"/>
  <c r="K89"/>
  <c r="K54"/>
  <c r="L55"/>
  <c r="L21"/>
  <c r="L25"/>
  <c r="L60"/>
  <c r="J60"/>
  <c r="J42" i="9"/>
  <c r="I20" i="18"/>
  <c r="I19" s="1"/>
  <c r="I18" s="1"/>
  <c r="J77" i="9"/>
  <c r="J76" s="1"/>
  <c r="J73" s="1"/>
  <c r="J20" i="6"/>
  <c r="I10" i="18"/>
  <c r="I9" s="1"/>
  <c r="K99" i="9"/>
  <c r="K98" s="1"/>
  <c r="J93"/>
  <c r="J92" s="1"/>
  <c r="J109"/>
  <c r="K109"/>
  <c r="K52" i="6"/>
  <c r="K87" i="9"/>
  <c r="K86" s="1"/>
  <c r="K93"/>
  <c r="K92" s="1"/>
  <c r="K81"/>
  <c r="K80" s="1"/>
  <c r="J87"/>
  <c r="J86" s="1"/>
  <c r="J99"/>
  <c r="J98" s="1"/>
  <c r="K30"/>
  <c r="K32"/>
  <c r="K31" s="1"/>
  <c r="J30"/>
  <c r="J32"/>
  <c r="J31" s="1"/>
  <c r="J120"/>
  <c r="J122"/>
  <c r="J121" s="1"/>
  <c r="K111"/>
  <c r="K110" s="1"/>
  <c r="J111"/>
  <c r="J110" s="1"/>
  <c r="J79"/>
  <c r="J81"/>
  <c r="J80" s="1"/>
  <c r="K43"/>
  <c r="K45"/>
  <c r="K44" s="1"/>
  <c r="K77"/>
  <c r="K76" s="1"/>
  <c r="I53" i="18"/>
  <c r="I52" s="1"/>
  <c r="I51" s="1"/>
  <c r="I50" s="1"/>
  <c r="J52" i="6"/>
  <c r="J51" s="1"/>
  <c r="L42" i="9" l="1"/>
  <c r="L71"/>
  <c r="K77" i="18"/>
  <c r="J76"/>
  <c r="J92"/>
  <c r="K93"/>
  <c r="J53"/>
  <c r="K54"/>
  <c r="K21"/>
  <c r="K12"/>
  <c r="J41"/>
  <c r="K42"/>
  <c r="J86"/>
  <c r="K87"/>
  <c r="J35"/>
  <c r="K36"/>
  <c r="K41" i="6"/>
  <c r="K40" s="1"/>
  <c r="L40" s="1"/>
  <c r="K120" i="9"/>
  <c r="K20" i="6"/>
  <c r="K53"/>
  <c r="L53" s="1"/>
  <c r="L54"/>
  <c r="L78"/>
  <c r="L41"/>
  <c r="L12"/>
  <c r="K11"/>
  <c r="K94"/>
  <c r="L95"/>
  <c r="K51"/>
  <c r="L51" s="1"/>
  <c r="L52"/>
  <c r="K88"/>
  <c r="L89"/>
  <c r="I8" i="18"/>
  <c r="I7" s="1"/>
  <c r="J75" i="9"/>
  <c r="J74" s="1"/>
  <c r="J19" i="6"/>
  <c r="J9" s="1"/>
  <c r="C7" i="1"/>
  <c r="C18" i="13" s="1"/>
  <c r="D7" i="1"/>
  <c r="K73" i="9"/>
  <c r="K75"/>
  <c r="K74" s="1"/>
  <c r="J28"/>
  <c r="J71"/>
  <c r="L7" l="1"/>
  <c r="L28"/>
  <c r="J85" i="18"/>
  <c r="K86"/>
  <c r="J52"/>
  <c r="K53"/>
  <c r="J40"/>
  <c r="K41"/>
  <c r="J91"/>
  <c r="K92"/>
  <c r="K11"/>
  <c r="J10"/>
  <c r="J69"/>
  <c r="K69" s="1"/>
  <c r="K76"/>
  <c r="J34"/>
  <c r="K34" s="1"/>
  <c r="K35"/>
  <c r="K20"/>
  <c r="J19"/>
  <c r="L20" i="6"/>
  <c r="K19"/>
  <c r="L19" s="1"/>
  <c r="K10"/>
  <c r="L11"/>
  <c r="K87"/>
  <c r="L88"/>
  <c r="K93"/>
  <c r="L93" s="1"/>
  <c r="L94"/>
  <c r="K70"/>
  <c r="L77"/>
  <c r="D18" i="13"/>
  <c r="E7" i="1"/>
  <c r="J7" i="9"/>
  <c r="C17" i="13"/>
  <c r="C16" s="1"/>
  <c r="J8" i="6"/>
  <c r="J7" s="1"/>
  <c r="C21" i="13" s="1"/>
  <c r="C20" s="1"/>
  <c r="C19" s="1"/>
  <c r="J18" i="18" l="1"/>
  <c r="K18" s="1"/>
  <c r="K19"/>
  <c r="J39"/>
  <c r="K39" s="1"/>
  <c r="K40"/>
  <c r="J84"/>
  <c r="K85"/>
  <c r="J9"/>
  <c r="K10"/>
  <c r="J90"/>
  <c r="K90" s="1"/>
  <c r="K91"/>
  <c r="J51"/>
  <c r="K52"/>
  <c r="L10" i="6"/>
  <c r="K9"/>
  <c r="L70"/>
  <c r="K8"/>
  <c r="K86"/>
  <c r="L86" s="1"/>
  <c r="L87"/>
  <c r="D17" i="13"/>
  <c r="C15"/>
  <c r="C7" s="1"/>
  <c r="J83" i="18" l="1"/>
  <c r="K83" s="1"/>
  <c r="K84"/>
  <c r="J50"/>
  <c r="K50" s="1"/>
  <c r="K51"/>
  <c r="K9"/>
  <c r="J8"/>
  <c r="J7" s="1"/>
  <c r="L9" i="6"/>
  <c r="D16" i="13"/>
  <c r="K8" i="18" l="1"/>
  <c r="K7"/>
  <c r="K7" i="6"/>
  <c r="L8"/>
  <c r="D21" i="13" l="1"/>
  <c r="E21" s="1"/>
  <c r="L7" i="6"/>
  <c r="D20" i="13" l="1"/>
  <c r="E20" s="1"/>
  <c r="D19" l="1"/>
  <c r="E19" s="1"/>
  <c r="D15" l="1"/>
  <c r="D7" s="1"/>
  <c r="E7" s="1"/>
</calcChain>
</file>

<file path=xl/sharedStrings.xml><?xml version="1.0" encoding="utf-8"?>
<sst xmlns="http://schemas.openxmlformats.org/spreadsheetml/2006/main" count="1762" uniqueCount="210">
  <si>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</si>
  <si>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</si>
  <si>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</si>
  <si>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</si>
  <si>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</si>
  <si>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</si>
  <si>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</si>
  <si>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</si>
  <si>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</si>
  <si>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</si>
  <si>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</si>
  <si>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</si>
  <si>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</si>
  <si>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</si>
  <si>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</si>
  <si>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</si>
  <si>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</si>
  <si>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</si>
  <si>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</si>
  <si>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</si>
  <si>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</si>
  <si>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</si>
  <si>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</si>
  <si>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</si>
  <si>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</si>
  <si>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</si>
  <si>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</si>
  <si>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</si>
  <si>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</si>
  <si>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</si>
  <si>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</si>
  <si>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</si>
  <si>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</si>
  <si>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</si>
  <si>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</si>
  <si>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</si>
  <si>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</si>
  <si>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</si>
  <si>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</si>
  <si>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</si>
  <si>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</si>
  <si>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</si>
  <si>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</si>
  <si>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</si>
  <si>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</si>
  <si>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</si>
  <si>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</si>
  <si>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</si>
  <si>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</si>
  <si>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</si>
  <si>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</si>
  <si>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</si>
  <si>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</si>
  <si>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</si>
  <si>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</si>
  <si>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</si>
  <si>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</si>
  <si>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</si>
  <si>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</si>
  <si>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</si>
  <si>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</si>
  <si>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</si>
  <si>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</si>
  <si>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</si>
  <si>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</si>
  <si>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</si>
  <si>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</si>
  <si>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</si>
  <si>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</si>
  <si>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</si>
  <si>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</si>
  <si>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</si>
  <si>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</si>
  <si>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</si>
  <si>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</si>
  <si>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</si>
  <si>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</si>
  <si>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</si>
  <si>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</si>
  <si>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</si>
  <si>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</si>
  <si>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</si>
  <si>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</si>
  <si>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</si>
  <si>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</si>
  <si>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</si>
  <si>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</si>
  <si>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</si>
  <si>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</si>
  <si>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</si>
  <si>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</si>
  <si>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</si>
  <si>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</si>
  <si>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</si>
  <si>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</si>
  <si>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</si>
  <si>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</si>
  <si>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</si>
  <si>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</si>
  <si>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</si>
  <si>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</si>
  <si>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</si>
  <si>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</si>
  <si>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</si>
  <si>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</si>
  <si>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</si>
  <si>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</si>
  <si>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</si>
  <si>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</si>
  <si>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</si>
  <si>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</si>
  <si>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</si>
  <si>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</si>
  <si>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</si>
  <si>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</si>
  <si>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</si>
  <si>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</si>
  <si>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</si>
  <si>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</si>
  <si>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</si>
  <si>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</si>
  <si>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</si>
  <si>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</si>
  <si>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</si>
  <si>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</si>
  <si>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</si>
  <si>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</si>
  <si>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</si>
  <si>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</si>
  <si>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</si>
  <si>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</si>
  <si>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</si>
  <si>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</si>
  <si>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</si>
  <si>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</si>
  <si>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</si>
  <si>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</si>
  <si>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</si>
  <si>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</si>
  <si>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</si>
  <si>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</si>
  <si>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</si>
  <si>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</si>
  <si>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</si>
  <si>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</si>
  <si>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</si>
  <si>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</si>
  <si>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</si>
  <si>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</si>
  <si>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</si>
  <si>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91011105035100000120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</si>
  <si>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</si>
  <si>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</si>
  <si>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</si>
  <si>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</si>
  <si>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</si>
  <si>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</si>
  <si>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</si>
  <si>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</si>
  <si>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Расходы на обеспечение функций органов местного самоуправления</t>
  </si>
  <si>
    <t>910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</si>
  <si>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</si>
  <si>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</si>
  <si>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</si>
  <si>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</si>
  <si>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</si>
  <si>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</si>
  <si>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</si>
  <si>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</si>
  <si>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</si>
  <si>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</si>
  <si>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</si>
  <si>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</si>
  <si>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</si>
  <si>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</si>
  <si>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</si>
  <si>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</si>
  <si>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</si>
  <si>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 xml:space="preserve">ВСЕГО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</si>
  <si>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</si>
  <si>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</si>
  <si>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</si>
  <si>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</si>
  <si>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</si>
  <si>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</si>
  <si>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</si>
  <si>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</si>
  <si>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</si>
  <si>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</si>
  <si>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</si>
  <si>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</si>
  <si>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</si>
  <si>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</si>
  <si>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</si>
  <si>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</si>
  <si>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</si>
  <si>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</si>
  <si>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</si>
  <si>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</si>
  <si>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План 2023 год</t>
  </si>
  <si>
    <t>Исполнение 2023 год</t>
  </si>
  <si>
    <t>% исполнения</t>
  </si>
  <si>
    <t>Приложение 1                                                                              к решению Совета депутатов Адашевского сельского поселения "Об исполнении бюджета Адашевского сельского поселения Кадошкинского муниципального района Республики Мордовия за 2023 год"</t>
  </si>
  <si>
    <t>Приложение 2                                                                              к решению Совета депутатов Адашевского сельского поселения "Об исполнении бюджета Адашевского сельского поселения Кадошкинского муниципального района Республики Мордовия за 2023 год"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</si>
  <si>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2023 ГОД </t>
  </si>
  <si>
    <t>Приложение 3                                                                              к решению Совета депутатов Адашевского сельского поселения "Об исполнении бюджета Адашевского сельского поселения Кадошкинского муниципального района Республики Мордовия за 2023 год"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</si>
  <si>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</t>
  </si>
  <si>
    <t>Приложение 4                                                                              к решению Совета депутатов Адашевского сельского поселения "Об исполнении бюджета Адашевского сельского поселения Кадошкинского муниципального района Республики Мордовия за 2023 год"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</si>
  <si>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2023 ГОД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</si>
  <si>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2023 ГОД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</si>
</sst>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30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3" applyFont="1" applyBorder="1"/>
    <xf numFmtId="0" fontId="3" fillId="0" borderId="11" xfId="3" applyFont="1" applyBorder="1" applyAlignment="1">
      <alignment horizontal="left" vertical="top" wrapText="1"/>
    </xf>
    <xf numFmtId="49" fontId="3" fillId="0" borderId="4" xfId="3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3" applyFont="1" applyBorder="1" applyAlignment="1">
      <alignment horizontal="center" vertical="justify"/>
    </xf>
    <xf numFmtId="165" fontId="4" fillId="0" borderId="1" xfId="3" applyNumberFormat="1" applyFont="1" applyBorder="1" applyAlignment="1">
      <alignment horizontal="center"/>
    </xf>
    <xf numFmtId="49" fontId="3" fillId="0" borderId="3" xfId="3" applyNumberFormat="1" applyFont="1" applyBorder="1" applyAlignment="1">
      <alignment horizontal="center" vertical="center"/>
    </xf>
    <xf numFmtId="49" fontId="4" fillId="0" borderId="3" xfId="3" applyNumberFormat="1" applyFont="1" applyBorder="1" applyAlignment="1">
      <alignment horizontal="center" vertical="center"/>
    </xf>
    <xf numFmtId="0" fontId="4" fillId="0" borderId="6" xfId="3" applyFont="1" applyBorder="1" applyAlignment="1">
      <alignment horizontal="left" vertical="top" wrapText="1"/>
    </xf>
    <xf numFmtId="165" fontId="4" fillId="0" borderId="7" xfId="3" applyNumberFormat="1" applyFont="1" applyBorder="1" applyAlignment="1">
      <alignment horizontal="center"/>
    </xf>
    <xf numFmtId="0" fontId="4" fillId="0" borderId="0" xfId="3" applyFont="1" applyBorder="1"/>
    <xf numFmtId="0" fontId="3" fillId="0" borderId="18" xfId="3" applyFont="1" applyBorder="1" applyAlignment="1">
      <alignment horizontal="left" vertical="top" wrapText="1"/>
    </xf>
    <xf numFmtId="165" fontId="3" fillId="0" borderId="7" xfId="3" applyNumberFormat="1" applyFont="1" applyBorder="1" applyAlignment="1">
      <alignment horizontal="center"/>
    </xf>
    <xf numFmtId="165" fontId="3" fillId="0" borderId="1" xfId="3" applyNumberFormat="1" applyFont="1" applyBorder="1" applyAlignment="1">
      <alignment horizontal="center"/>
    </xf>
    <xf numFmtId="0" fontId="4" fillId="0" borderId="18" xfId="3" applyFont="1" applyBorder="1" applyAlignment="1">
      <alignment horizontal="left" vertical="top" wrapText="1"/>
    </xf>
    <xf numFmtId="49" fontId="3" fillId="0" borderId="4" xfId="3" applyNumberFormat="1" applyFont="1" applyBorder="1" applyAlignment="1">
      <alignment horizontal="center" vertical="center"/>
    </xf>
    <xf numFmtId="0" fontId="3" fillId="0" borderId="12" xfId="3" applyFont="1" applyBorder="1" applyAlignment="1">
      <alignment horizontal="left" vertical="top" wrapText="1"/>
    </xf>
    <xf numFmtId="49" fontId="3" fillId="0" borderId="1" xfId="3" applyNumberFormat="1" applyFont="1" applyBorder="1" applyAlignment="1">
      <alignment horizontal="center" vertical="center"/>
    </xf>
    <xf numFmtId="0" fontId="3" fillId="0" borderId="7" xfId="3" applyFont="1" applyBorder="1" applyAlignment="1">
      <alignment horizontal="left" vertical="top" wrapText="1"/>
    </xf>
    <xf numFmtId="165" fontId="3" fillId="0" borderId="0" xfId="3" applyNumberFormat="1" applyFont="1" applyBorder="1"/>
    <xf numFmtId="49" fontId="3" fillId="0" borderId="18" xfId="3" applyNumberFormat="1" applyFont="1" applyFill="1" applyBorder="1" applyAlignment="1">
      <alignment horizontal="left" vertical="top" wrapText="1"/>
    </xf>
    <xf numFmtId="49" fontId="3" fillId="0" borderId="3" xfId="3" applyNumberFormat="1" applyFont="1" applyFill="1" applyBorder="1" applyAlignment="1">
      <alignment horizontal="left" vertical="top" wrapText="1"/>
    </xf>
    <xf numFmtId="49" fontId="4" fillId="0" borderId="1" xfId="3" applyNumberFormat="1" applyFont="1" applyFill="1" applyBorder="1" applyAlignment="1">
      <alignment horizontal="left" vertical="top" wrapText="1"/>
    </xf>
    <xf numFmtId="0" fontId="3" fillId="0" borderId="0" xfId="3" applyFont="1" applyBorder="1" applyAlignment="1">
      <alignment horizontal="left" vertical="top" wrapText="1"/>
    </xf>
    <xf numFmtId="49" fontId="4" fillId="0" borderId="17" xfId="3" applyNumberFormat="1" applyFont="1" applyBorder="1" applyAlignment="1">
      <alignment horizontal="left" vertical="top" wrapText="1"/>
    </xf>
    <xf numFmtId="165" fontId="3" fillId="0" borderId="18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3" applyFont="1" applyFill="1" applyBorder="1"/>
    <xf numFmtId="0" fontId="13" fillId="3" borderId="0" xfId="3" applyFont="1" applyFill="1" applyBorder="1" applyAlignment="1">
      <alignment horizontal="left"/>
    </xf>
    <xf numFmtId="0" fontId="3" fillId="3" borderId="0" xfId="3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3" applyFont="1" applyFill="1" applyBorder="1" applyAlignment="1">
      <alignment horizontal="left" vertical="top" wrapText="1"/>
    </xf>
    <xf numFmtId="0" fontId="3" fillId="3" borderId="0" xfId="3" applyFont="1" applyFill="1" applyBorder="1" applyAlignment="1">
      <alignment horizontal="left" vertical="top" wrapText="1"/>
    </xf>
    <xf numFmtId="0" fontId="3" fillId="3" borderId="19" xfId="3" applyFont="1" applyFill="1" applyBorder="1" applyAlignment="1"/>
    <xf numFmtId="0" fontId="3" fillId="3" borderId="0" xfId="3" applyFont="1" applyFill="1" applyBorder="1" applyAlignment="1">
      <alignment horizontal="right"/>
    </xf>
    <xf numFmtId="49" fontId="3" fillId="3" borderId="1" xfId="3" applyNumberFormat="1" applyFont="1" applyFill="1" applyBorder="1" applyAlignment="1">
      <alignment horizontal="center" vertical="center"/>
    </xf>
    <xf numFmtId="49" fontId="3" fillId="3" borderId="1" xfId="3" applyNumberFormat="1" applyFont="1" applyFill="1" applyBorder="1" applyAlignment="1">
      <alignment horizontal="center" vertical="center" wrapText="1"/>
    </xf>
    <xf numFmtId="1" fontId="3" fillId="3" borderId="1" xfId="3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4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24" xfId="3" applyFont="1" applyBorder="1" applyAlignment="1">
      <alignment horizontal="center" vertical="justify"/>
    </xf>
    <xf numFmtId="49" fontId="4" fillId="0" borderId="18" xfId="3" applyNumberFormat="1" applyFont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164" fontId="4" fillId="0" borderId="7" xfId="0" applyNumberFormat="1" applyFont="1" applyFill="1" applyBorder="1" applyAlignment="1">
      <alignment vertical="top"/>
    </xf>
    <xf numFmtId="164" fontId="3" fillId="0" borderId="7" xfId="0" applyNumberFormat="1" applyFont="1" applyFill="1" applyBorder="1" applyAlignment="1">
      <alignment vertical="top"/>
    </xf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3" applyFont="1" applyFill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18" fillId="0" borderId="1" xfId="5" applyFont="1" applyFill="1" applyBorder="1" applyAlignment="1">
      <alignment horizontal="center" vertical="center" wrapText="1"/>
    </xf>
    <xf numFmtId="164" fontId="4" fillId="3" borderId="9" xfId="0" applyNumberFormat="1" applyFont="1" applyFill="1" applyBorder="1" applyAlignment="1">
      <alignment horizontal="center"/>
    </xf>
  </cellXfs>
  <cellStyles count="6">
    <cellStyle name="Обычный" xfId="0" builtinId="0"/>
    <cellStyle name="Обычный 2" xfId="5"/>
    <cellStyle name="Обычный_reports-dohod-NC" xfId="1"/>
    <cellStyle name="Обычный_tmp305" xfId="2"/>
    <cellStyle name="Обычный_З_15_Приложение 16 - Источники дефицита" xfId="3"/>
    <cellStyle name="Финансовый" xfId="4" builtinId="3"/>
  </cellStyles>
  <dxfs count="66"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ill>
        <patternFill patternType="solid">
          <fgColor indexed="26"/>
          <bgColor indexed="9"/>
        </patternFill>
      </fill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2"/>
  <sheetViews>
    <sheetView view="pageBreakPreview" zoomScaleNormal="75" zoomScaleSheetLayoutView="100" workbookViewId="0">
      <selection activeCell="C1" sqref="C1:E1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4" customWidth="1"/>
    <col min="5" max="5" width="14.85546875" style="14" customWidth="1"/>
    <col min="6" max="6" width="9.85546875" style="206" customWidth="1"/>
    <col min="7" max="8" width="8.5703125" style="208"/>
    <col min="9" max="16384" width="8.5703125" style="14"/>
  </cols>
  <sheetData>
    <row r="1" spans="1:5" ht="102" customHeight="1">
      <c r="A1" s="110"/>
      <c r="B1" s="110"/>
      <c r="C1" s="214" t="s">
        <v>202</v>
      </c>
      <c r="D1" s="214"/>
      <c r="E1" s="214"/>
    </row>
    <row r="2" spans="1:5" ht="37.5" customHeight="1">
      <c r="A2" s="220" t="s">
        <v>149</v>
      </c>
      <c r="B2" s="220"/>
      <c r="C2" s="220"/>
      <c r="D2" s="220"/>
      <c r="E2" s="220"/>
    </row>
    <row r="3" spans="1:5">
      <c r="A3" s="110"/>
      <c r="B3" s="110"/>
      <c r="C3" s="221" t="s">
        <v>0</v>
      </c>
      <c r="D3" s="221"/>
      <c r="E3" s="221"/>
    </row>
    <row r="4" spans="1:5" ht="21" customHeight="1">
      <c r="A4" s="216" t="s">
        <v>1</v>
      </c>
      <c r="B4" s="218" t="s">
        <v>2</v>
      </c>
      <c r="C4" s="215" t="s">
        <v>3</v>
      </c>
      <c r="D4" s="215"/>
      <c r="E4" s="215"/>
    </row>
    <row r="5" spans="1:5" ht="31.5">
      <c r="A5" s="217"/>
      <c r="B5" s="219"/>
      <c r="C5" s="144" t="s">
        <v>199</v>
      </c>
      <c r="D5" s="144" t="s">
        <v>200</v>
      </c>
      <c r="E5" s="144" t="s">
        <v>201</v>
      </c>
    </row>
    <row r="6" spans="1:5">
      <c r="A6" s="156">
        <v>1</v>
      </c>
      <c r="B6" s="156">
        <v>2</v>
      </c>
      <c r="C6" s="157">
        <v>3</v>
      </c>
      <c r="D6" s="157">
        <v>4</v>
      </c>
      <c r="E6" s="157">
        <v>5</v>
      </c>
    </row>
    <row r="7" spans="1:5">
      <c r="A7" s="15"/>
      <c r="B7" s="16" t="s">
        <v>178</v>
      </c>
      <c r="C7" s="17">
        <f>SUM(C8+C22)</f>
        <v>2058.5</v>
      </c>
      <c r="D7" s="17">
        <f>SUM(D8+D22)</f>
        <v>1909.3</v>
      </c>
      <c r="E7" s="212">
        <f>D7/C7*100</f>
        <v>92.752003886324999</v>
      </c>
    </row>
    <row r="8" spans="1:5">
      <c r="A8" s="18" t="s">
        <v>68</v>
      </c>
      <c r="B8" s="16" t="s">
        <v>73</v>
      </c>
      <c r="C8" s="19">
        <f>C9+C12+C14+C16+C19</f>
        <v>664.19999999999993</v>
      </c>
      <c r="D8" s="19">
        <f t="shared" ref="D8" si="0">D9+D12+D14+D16+D19</f>
        <v>515</v>
      </c>
      <c r="E8" s="212">
        <f t="shared" ref="E8:E32" si="1">D8/C8*100</f>
        <v>77.536886479975919</v>
      </c>
    </row>
    <row r="9" spans="1:5">
      <c r="A9" s="18" t="s">
        <v>69</v>
      </c>
      <c r="B9" s="16" t="s">
        <v>4</v>
      </c>
      <c r="C9" s="19">
        <f t="shared" ref="C9:D10" si="2">SUM(C10)</f>
        <v>23.6</v>
      </c>
      <c r="D9" s="19">
        <f t="shared" si="2"/>
        <v>29.6</v>
      </c>
      <c r="E9" s="212">
        <f t="shared" si="1"/>
        <v>125.42372881355932</v>
      </c>
    </row>
    <row r="10" spans="1:5">
      <c r="A10" s="18" t="s">
        <v>5</v>
      </c>
      <c r="B10" s="16" t="s">
        <v>6</v>
      </c>
      <c r="C10" s="170">
        <f t="shared" si="2"/>
        <v>23.6</v>
      </c>
      <c r="D10" s="170">
        <f t="shared" si="2"/>
        <v>29.6</v>
      </c>
      <c r="E10" s="212">
        <f t="shared" si="1"/>
        <v>125.42372881355932</v>
      </c>
    </row>
    <row r="11" spans="1:5" ht="63">
      <c r="A11" s="20" t="s">
        <v>74</v>
      </c>
      <c r="B11" s="5" t="s">
        <v>179</v>
      </c>
      <c r="C11" s="167">
        <f>2.6+21</f>
        <v>23.6</v>
      </c>
      <c r="D11" s="171">
        <v>29.6</v>
      </c>
      <c r="E11" s="213">
        <f t="shared" si="1"/>
        <v>125.42372881355932</v>
      </c>
    </row>
    <row r="12" spans="1:5" ht="17.25" customHeight="1">
      <c r="A12" s="18" t="s">
        <v>70</v>
      </c>
      <c r="B12" s="16" t="s">
        <v>7</v>
      </c>
      <c r="C12" s="19">
        <f>SUM(C13)</f>
        <v>161.1</v>
      </c>
      <c r="D12" s="19">
        <f>SUM(D13)</f>
        <v>32.700000000000003</v>
      </c>
      <c r="E12" s="212">
        <f t="shared" si="1"/>
        <v>20.297951582867789</v>
      </c>
    </row>
    <row r="13" spans="1:5" ht="24" customHeight="1">
      <c r="A13" s="20" t="s">
        <v>75</v>
      </c>
      <c r="B13" s="5" t="s">
        <v>8</v>
      </c>
      <c r="C13" s="167">
        <v>161.1</v>
      </c>
      <c r="D13" s="167">
        <v>32.700000000000003</v>
      </c>
      <c r="E13" s="213">
        <f t="shared" si="1"/>
        <v>20.297951582867789</v>
      </c>
    </row>
    <row r="14" spans="1:5">
      <c r="A14" s="18" t="s">
        <v>71</v>
      </c>
      <c r="B14" s="16" t="s">
        <v>76</v>
      </c>
      <c r="C14" s="19">
        <f>SUM(C15)</f>
        <v>44</v>
      </c>
      <c r="D14" s="19">
        <f>SUM(D15)</f>
        <v>122.6</v>
      </c>
      <c r="E14" s="212">
        <f t="shared" si="1"/>
        <v>278.63636363636363</v>
      </c>
    </row>
    <row r="15" spans="1:5" ht="33" customHeight="1">
      <c r="A15" s="20" t="s">
        <v>77</v>
      </c>
      <c r="B15" s="21" t="s">
        <v>78</v>
      </c>
      <c r="C15" s="167">
        <v>44</v>
      </c>
      <c r="D15" s="168">
        <v>122.6</v>
      </c>
      <c r="E15" s="213">
        <f t="shared" si="1"/>
        <v>278.63636363636363</v>
      </c>
    </row>
    <row r="16" spans="1:5">
      <c r="A16" s="18" t="s">
        <v>72</v>
      </c>
      <c r="B16" s="3" t="s">
        <v>9</v>
      </c>
      <c r="C16" s="19">
        <f>SUM(C17+C18)</f>
        <v>402.4</v>
      </c>
      <c r="D16" s="19">
        <f>SUM(D17+D18)</f>
        <v>330.1</v>
      </c>
      <c r="E16" s="212">
        <f t="shared" si="1"/>
        <v>82.032803180914527</v>
      </c>
    </row>
    <row r="17" spans="1:8" ht="31.5">
      <c r="A17" s="20" t="s">
        <v>79</v>
      </c>
      <c r="B17" s="21" t="s">
        <v>80</v>
      </c>
      <c r="C17" s="167">
        <v>152</v>
      </c>
      <c r="D17" s="168">
        <v>107.7</v>
      </c>
      <c r="E17" s="213">
        <f t="shared" si="1"/>
        <v>70.85526315789474</v>
      </c>
    </row>
    <row r="18" spans="1:8" s="2" customFormat="1" ht="31.5">
      <c r="A18" s="20" t="s">
        <v>81</v>
      </c>
      <c r="B18" s="21" t="s">
        <v>82</v>
      </c>
      <c r="C18" s="167">
        <f>270.4-20</f>
        <v>250.39999999999998</v>
      </c>
      <c r="D18" s="168">
        <v>222.4</v>
      </c>
      <c r="E18" s="213">
        <f t="shared" si="1"/>
        <v>88.817891373801928</v>
      </c>
      <c r="F18" s="207"/>
      <c r="G18" s="209"/>
      <c r="H18" s="209"/>
    </row>
    <row r="19" spans="1:8" s="2" customFormat="1" ht="37.9" customHeight="1">
      <c r="A19" s="18" t="s">
        <v>10</v>
      </c>
      <c r="B19" s="3" t="s">
        <v>11</v>
      </c>
      <c r="C19" s="19">
        <f>C20+C21</f>
        <v>33.1</v>
      </c>
      <c r="D19" s="19">
        <f t="shared" ref="D19" si="3">D20+D21</f>
        <v>0</v>
      </c>
      <c r="E19" s="212">
        <f t="shared" si="1"/>
        <v>0</v>
      </c>
      <c r="F19" s="207"/>
      <c r="G19" s="209"/>
      <c r="H19" s="209"/>
    </row>
    <row r="20" spans="1:8" ht="63">
      <c r="A20" s="20" t="s">
        <v>180</v>
      </c>
      <c r="B20" s="21" t="s">
        <v>181</v>
      </c>
      <c r="C20" s="167">
        <v>17.2</v>
      </c>
      <c r="D20" s="168">
        <v>0</v>
      </c>
      <c r="E20" s="213">
        <f t="shared" si="1"/>
        <v>0</v>
      </c>
    </row>
    <row r="21" spans="1:8" ht="63">
      <c r="A21" s="20" t="s">
        <v>150</v>
      </c>
      <c r="B21" s="21" t="s">
        <v>164</v>
      </c>
      <c r="C21" s="167">
        <v>15.9</v>
      </c>
      <c r="D21" s="168">
        <v>0</v>
      </c>
      <c r="E21" s="213">
        <f t="shared" si="1"/>
        <v>0</v>
      </c>
    </row>
    <row r="22" spans="1:8" ht="38.450000000000003" customHeight="1">
      <c r="A22" s="24" t="s">
        <v>83</v>
      </c>
      <c r="B22" s="25" t="s">
        <v>84</v>
      </c>
      <c r="C22" s="19">
        <f>C23+C26+C28+C31</f>
        <v>1394.3</v>
      </c>
      <c r="D22" s="19">
        <f t="shared" ref="D22" si="4">D23+D26+D28+D31</f>
        <v>1394.3</v>
      </c>
      <c r="E22" s="212">
        <f t="shared" si="1"/>
        <v>100</v>
      </c>
    </row>
    <row r="23" spans="1:8" ht="17.25" customHeight="1">
      <c r="A23" s="18" t="s">
        <v>156</v>
      </c>
      <c r="B23" s="25" t="s">
        <v>157</v>
      </c>
      <c r="C23" s="19">
        <f>C24+C25</f>
        <v>366.9</v>
      </c>
      <c r="D23" s="19">
        <f t="shared" ref="D23" si="5">D24+D25</f>
        <v>366.9</v>
      </c>
      <c r="E23" s="212">
        <f t="shared" si="1"/>
        <v>100</v>
      </c>
    </row>
    <row r="24" spans="1:8" ht="31.5" customHeight="1">
      <c r="A24" s="20" t="s">
        <v>158</v>
      </c>
      <c r="B24" s="23" t="s">
        <v>126</v>
      </c>
      <c r="C24" s="169">
        <v>157.6</v>
      </c>
      <c r="D24" s="169">
        <v>157.6</v>
      </c>
      <c r="E24" s="213">
        <f t="shared" si="1"/>
        <v>100</v>
      </c>
    </row>
    <row r="25" spans="1:8" ht="31.5" customHeight="1">
      <c r="A25" s="20" t="s">
        <v>162</v>
      </c>
      <c r="B25" s="9" t="s">
        <v>163</v>
      </c>
      <c r="C25" s="167">
        <f>209+0.3</f>
        <v>209.3</v>
      </c>
      <c r="D25" s="168">
        <v>209.3</v>
      </c>
      <c r="E25" s="213">
        <f t="shared" si="1"/>
        <v>100</v>
      </c>
    </row>
    <row r="26" spans="1:8" ht="31.5" customHeight="1">
      <c r="A26" s="18" t="s">
        <v>184</v>
      </c>
      <c r="B26" s="26" t="s">
        <v>185</v>
      </c>
      <c r="C26" s="180">
        <f>C27</f>
        <v>573.4</v>
      </c>
      <c r="D26" s="180">
        <f t="shared" ref="D26" si="6">D27</f>
        <v>573.4</v>
      </c>
      <c r="E26" s="212">
        <f t="shared" si="1"/>
        <v>100</v>
      </c>
    </row>
    <row r="27" spans="1:8" ht="31.5" customHeight="1">
      <c r="A27" s="20" t="s">
        <v>186</v>
      </c>
      <c r="B27" s="23" t="s">
        <v>187</v>
      </c>
      <c r="C27" s="178">
        <f>250+200+123.4</f>
        <v>573.4</v>
      </c>
      <c r="D27" s="179">
        <v>573.4</v>
      </c>
      <c r="E27" s="213">
        <f t="shared" si="1"/>
        <v>100</v>
      </c>
    </row>
    <row r="28" spans="1:8">
      <c r="A28" s="18" t="s">
        <v>85</v>
      </c>
      <c r="B28" s="26" t="s">
        <v>86</v>
      </c>
      <c r="C28" s="19">
        <f>SUM(C29+C30)</f>
        <v>109.5</v>
      </c>
      <c r="D28" s="19">
        <f>SUM(D29+D30)</f>
        <v>109.5</v>
      </c>
      <c r="E28" s="212">
        <f t="shared" si="1"/>
        <v>100</v>
      </c>
    </row>
    <row r="29" spans="1:8" ht="94.5">
      <c r="A29" s="20" t="s">
        <v>151</v>
      </c>
      <c r="B29" s="67" t="s">
        <v>146</v>
      </c>
      <c r="C29" s="6">
        <v>0.2</v>
      </c>
      <c r="D29" s="6">
        <v>0.2</v>
      </c>
      <c r="E29" s="213">
        <f t="shared" si="1"/>
        <v>100</v>
      </c>
    </row>
    <row r="30" spans="1:8" ht="33" customHeight="1">
      <c r="A30" s="20" t="s">
        <v>152</v>
      </c>
      <c r="B30" s="5" t="s">
        <v>87</v>
      </c>
      <c r="C30" s="27">
        <v>109.3</v>
      </c>
      <c r="D30" s="27">
        <v>109.3</v>
      </c>
      <c r="E30" s="213">
        <f t="shared" si="1"/>
        <v>100</v>
      </c>
    </row>
    <row r="31" spans="1:8" ht="21" customHeight="1">
      <c r="A31" s="18" t="s">
        <v>183</v>
      </c>
      <c r="B31" s="16" t="s">
        <v>88</v>
      </c>
      <c r="C31" s="17">
        <f>SUM(C32)</f>
        <v>344.5</v>
      </c>
      <c r="D31" s="17">
        <f>SUM(D32)</f>
        <v>344.5</v>
      </c>
      <c r="E31" s="212">
        <f t="shared" si="1"/>
        <v>100</v>
      </c>
    </row>
    <row r="32" spans="1:8" ht="66" customHeight="1">
      <c r="A32" s="20" t="s">
        <v>182</v>
      </c>
      <c r="B32" s="23" t="s">
        <v>89</v>
      </c>
      <c r="C32" s="6">
        <f>267.3+30+47.2</f>
        <v>344.5</v>
      </c>
      <c r="D32" s="6">
        <v>344.5</v>
      </c>
      <c r="E32" s="213">
        <f t="shared" si="1"/>
        <v>100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99"/>
  <sheetViews>
    <sheetView view="pageBreakPreview" zoomScale="90" zoomScaleNormal="75" zoomScaleSheetLayoutView="90" workbookViewId="0">
      <selection activeCell="K86" sqref="K86"/>
    </sheetView>
  </sheetViews>
  <sheetFormatPr defaultColWidth="8.5703125" defaultRowHeight="15.75"/>
  <cols>
    <col min="1" max="1" width="86.7109375" style="28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7" customWidth="1"/>
    <col min="9" max="9" width="7.85546875" style="7" customWidth="1"/>
    <col min="10" max="10" width="16.85546875" style="36" customWidth="1"/>
    <col min="11" max="11" width="13.85546875" style="7" customWidth="1"/>
    <col min="12" max="12" width="15.85546875" style="7" customWidth="1"/>
    <col min="13" max="13" width="8.5703125" style="210"/>
    <col min="14" max="16384" width="8.5703125" style="7"/>
  </cols>
  <sheetData>
    <row r="1" spans="1:13" ht="99" customHeight="1">
      <c r="A1" s="107"/>
      <c r="B1" s="108"/>
      <c r="C1" s="108"/>
      <c r="D1" s="108"/>
      <c r="E1" s="108"/>
      <c r="F1" s="108"/>
      <c r="G1" s="109"/>
      <c r="H1" s="172"/>
      <c r="I1" s="172"/>
      <c r="J1" s="214" t="s">
        <v>203</v>
      </c>
      <c r="K1" s="214"/>
      <c r="L1" s="214"/>
    </row>
    <row r="2" spans="1:13" ht="57.75" customHeight="1">
      <c r="A2" s="223" t="s">
        <v>204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</row>
    <row r="3" spans="1:13">
      <c r="A3" s="107"/>
      <c r="B3" s="108"/>
      <c r="C3" s="108"/>
      <c r="D3" s="108"/>
      <c r="E3" s="108"/>
      <c r="F3" s="108"/>
      <c r="G3" s="108"/>
      <c r="H3" s="110"/>
      <c r="I3" s="110"/>
      <c r="J3" s="111"/>
      <c r="K3" s="110"/>
      <c r="L3" s="110" t="s">
        <v>170</v>
      </c>
    </row>
    <row r="4" spans="1:13">
      <c r="A4" s="222" t="s">
        <v>12</v>
      </c>
      <c r="B4" s="222" t="s">
        <v>21</v>
      </c>
      <c r="C4" s="222" t="s">
        <v>13</v>
      </c>
      <c r="D4" s="222" t="s">
        <v>172</v>
      </c>
      <c r="E4" s="222" t="s">
        <v>173</v>
      </c>
      <c r="F4" s="222"/>
      <c r="G4" s="222"/>
      <c r="H4" s="222"/>
      <c r="I4" s="222" t="s">
        <v>174</v>
      </c>
      <c r="J4" s="222" t="s">
        <v>64</v>
      </c>
      <c r="K4" s="222"/>
      <c r="L4" s="222"/>
    </row>
    <row r="5" spans="1:13" ht="31.5">
      <c r="A5" s="222" t="s">
        <v>175</v>
      </c>
      <c r="B5" s="222" t="s">
        <v>175</v>
      </c>
      <c r="C5" s="222" t="s">
        <v>175</v>
      </c>
      <c r="D5" s="222" t="s">
        <v>175</v>
      </c>
      <c r="E5" s="222" t="s">
        <v>175</v>
      </c>
      <c r="F5" s="222"/>
      <c r="G5" s="222"/>
      <c r="H5" s="222"/>
      <c r="I5" s="222" t="s">
        <v>175</v>
      </c>
      <c r="J5" s="144" t="s">
        <v>199</v>
      </c>
      <c r="K5" s="144" t="s">
        <v>200</v>
      </c>
      <c r="L5" s="144" t="s">
        <v>201</v>
      </c>
    </row>
    <row r="6" spans="1:13">
      <c r="A6" s="112">
        <v>1</v>
      </c>
      <c r="B6" s="4">
        <v>2</v>
      </c>
      <c r="C6" s="4">
        <v>3</v>
      </c>
      <c r="D6" s="4">
        <v>4</v>
      </c>
      <c r="E6" s="4">
        <v>5</v>
      </c>
      <c r="F6" s="113">
        <v>6</v>
      </c>
      <c r="G6" s="4">
        <v>7</v>
      </c>
      <c r="H6" s="70">
        <v>8</v>
      </c>
      <c r="I6" s="70">
        <v>9</v>
      </c>
      <c r="J6" s="70">
        <v>10</v>
      </c>
      <c r="K6" s="70">
        <v>11</v>
      </c>
      <c r="L6" s="70">
        <v>12</v>
      </c>
    </row>
    <row r="7" spans="1:13" s="35" customFormat="1">
      <c r="A7" s="114" t="s">
        <v>22</v>
      </c>
      <c r="B7" s="75"/>
      <c r="C7" s="75"/>
      <c r="D7" s="75"/>
      <c r="E7" s="75"/>
      <c r="F7" s="115"/>
      <c r="G7" s="116"/>
      <c r="H7" s="117"/>
      <c r="I7" s="117"/>
      <c r="J7" s="118">
        <f>J8</f>
        <v>2037.7249999999999</v>
      </c>
      <c r="K7" s="118">
        <f>K8</f>
        <v>1752.2500000000002</v>
      </c>
      <c r="L7" s="118">
        <f>K7/J7*100</f>
        <v>85.990504116109889</v>
      </c>
      <c r="M7" s="211"/>
    </row>
    <row r="8" spans="1:13" ht="31.5">
      <c r="A8" s="114" t="s">
        <v>148</v>
      </c>
      <c r="B8" s="75">
        <v>910</v>
      </c>
      <c r="C8" s="119"/>
      <c r="D8" s="119"/>
      <c r="E8" s="4"/>
      <c r="F8" s="4"/>
      <c r="G8" s="4"/>
      <c r="H8" s="4"/>
      <c r="I8" s="120"/>
      <c r="J8" s="118">
        <f>J9+J51+J60+J70+J86+J93</f>
        <v>2037.7249999999999</v>
      </c>
      <c r="K8" s="118">
        <f>K9+K51+K60+K70+K86+K93</f>
        <v>1752.2500000000002</v>
      </c>
      <c r="L8" s="118">
        <f t="shared" ref="L8:L71" si="0">K8/J8*100</f>
        <v>85.990504116109889</v>
      </c>
    </row>
    <row r="9" spans="1:13">
      <c r="A9" s="114" t="s">
        <v>15</v>
      </c>
      <c r="B9" s="75">
        <v>910</v>
      </c>
      <c r="C9" s="75" t="s">
        <v>16</v>
      </c>
      <c r="D9" s="75"/>
      <c r="E9" s="82"/>
      <c r="F9" s="82"/>
      <c r="G9" s="82"/>
      <c r="H9" s="82"/>
      <c r="I9" s="115"/>
      <c r="J9" s="118">
        <f>J10+J19+J40+J46</f>
        <v>1342.9159999999999</v>
      </c>
      <c r="K9" s="118">
        <f>K10+K19+K40+K46</f>
        <v>1222.8800000000001</v>
      </c>
      <c r="L9" s="118">
        <f t="shared" si="0"/>
        <v>91.06154070693924</v>
      </c>
    </row>
    <row r="10" spans="1:13" ht="31.5">
      <c r="A10" s="121" t="s">
        <v>32</v>
      </c>
      <c r="B10" s="75">
        <v>910</v>
      </c>
      <c r="C10" s="82" t="s">
        <v>16</v>
      </c>
      <c r="D10" s="82" t="s">
        <v>27</v>
      </c>
      <c r="E10" s="82"/>
      <c r="F10" s="82"/>
      <c r="G10" s="82"/>
      <c r="H10" s="82"/>
      <c r="I10" s="83"/>
      <c r="J10" s="122">
        <f>J11</f>
        <v>603.125</v>
      </c>
      <c r="K10" s="122">
        <f t="shared" ref="K10:K14" si="1">K11</f>
        <v>601.58000000000004</v>
      </c>
      <c r="L10" s="118">
        <f t="shared" si="0"/>
        <v>99.7438341968912</v>
      </c>
    </row>
    <row r="11" spans="1:13">
      <c r="A11" s="77" t="s">
        <v>129</v>
      </c>
      <c r="B11" s="75">
        <v>910</v>
      </c>
      <c r="C11" s="4" t="s">
        <v>16</v>
      </c>
      <c r="D11" s="4" t="s">
        <v>27</v>
      </c>
      <c r="E11" s="4" t="s">
        <v>33</v>
      </c>
      <c r="F11" s="4"/>
      <c r="G11" s="4"/>
      <c r="H11" s="4"/>
      <c r="I11" s="71"/>
      <c r="J11" s="123">
        <f>J12</f>
        <v>603.125</v>
      </c>
      <c r="K11" s="123">
        <f t="shared" si="1"/>
        <v>601.58000000000004</v>
      </c>
      <c r="L11" s="39">
        <f t="shared" si="0"/>
        <v>99.7438341968912</v>
      </c>
    </row>
    <row r="12" spans="1:13">
      <c r="A12" s="76" t="s">
        <v>127</v>
      </c>
      <c r="B12" s="75">
        <v>910</v>
      </c>
      <c r="C12" s="4" t="s">
        <v>16</v>
      </c>
      <c r="D12" s="4" t="s">
        <v>27</v>
      </c>
      <c r="E12" s="4">
        <v>65</v>
      </c>
      <c r="F12" s="4">
        <v>1</v>
      </c>
      <c r="G12" s="82"/>
      <c r="H12" s="82"/>
      <c r="I12" s="83"/>
      <c r="J12" s="123">
        <f>J13+J16</f>
        <v>603.125</v>
      </c>
      <c r="K12" s="123">
        <f>K13+K16</f>
        <v>601.58000000000004</v>
      </c>
      <c r="L12" s="39">
        <f t="shared" si="0"/>
        <v>99.7438341968912</v>
      </c>
    </row>
    <row r="13" spans="1:13">
      <c r="A13" s="84" t="s">
        <v>109</v>
      </c>
      <c r="B13" s="75">
        <v>910</v>
      </c>
      <c r="C13" s="70" t="s">
        <v>16</v>
      </c>
      <c r="D13" s="70" t="s">
        <v>27</v>
      </c>
      <c r="E13" s="70" t="s">
        <v>33</v>
      </c>
      <c r="F13" s="70" t="s">
        <v>23</v>
      </c>
      <c r="G13" s="70" t="s">
        <v>36</v>
      </c>
      <c r="H13" s="70" t="s">
        <v>37</v>
      </c>
      <c r="I13" s="83"/>
      <c r="J13" s="123">
        <f>J14</f>
        <v>366.08000000000004</v>
      </c>
      <c r="K13" s="123">
        <f t="shared" si="1"/>
        <v>364.54</v>
      </c>
      <c r="L13" s="39">
        <f t="shared" si="0"/>
        <v>99.57932692307692</v>
      </c>
    </row>
    <row r="14" spans="1:13" ht="47.25">
      <c r="A14" s="84" t="s">
        <v>101</v>
      </c>
      <c r="B14" s="75">
        <v>910</v>
      </c>
      <c r="C14" s="70" t="s">
        <v>16</v>
      </c>
      <c r="D14" s="70" t="s">
        <v>27</v>
      </c>
      <c r="E14" s="70" t="s">
        <v>33</v>
      </c>
      <c r="F14" s="70" t="s">
        <v>23</v>
      </c>
      <c r="G14" s="70" t="s">
        <v>36</v>
      </c>
      <c r="H14" s="70" t="s">
        <v>37</v>
      </c>
      <c r="I14" s="71" t="s">
        <v>103</v>
      </c>
      <c r="J14" s="123">
        <f>J15</f>
        <v>366.08000000000004</v>
      </c>
      <c r="K14" s="123">
        <f t="shared" si="1"/>
        <v>364.54</v>
      </c>
      <c r="L14" s="39">
        <f t="shared" si="0"/>
        <v>99.57932692307692</v>
      </c>
    </row>
    <row r="15" spans="1:13" ht="19.5" customHeight="1">
      <c r="A15" s="84" t="s">
        <v>102</v>
      </c>
      <c r="B15" s="75">
        <v>910</v>
      </c>
      <c r="C15" s="70" t="s">
        <v>16</v>
      </c>
      <c r="D15" s="70" t="s">
        <v>27</v>
      </c>
      <c r="E15" s="70" t="s">
        <v>33</v>
      </c>
      <c r="F15" s="70" t="s">
        <v>23</v>
      </c>
      <c r="G15" s="70" t="s">
        <v>36</v>
      </c>
      <c r="H15" s="70" t="s">
        <v>37</v>
      </c>
      <c r="I15" s="71" t="s">
        <v>104</v>
      </c>
      <c r="J15" s="123">
        <f>367.8+0.3-2.02</f>
        <v>366.08000000000004</v>
      </c>
      <c r="K15" s="123">
        <v>364.54</v>
      </c>
      <c r="L15" s="39">
        <f t="shared" si="0"/>
        <v>99.57932692307692</v>
      </c>
    </row>
    <row r="16" spans="1:13" ht="33" customHeight="1">
      <c r="A16" s="5" t="s">
        <v>188</v>
      </c>
      <c r="B16" s="75">
        <v>910</v>
      </c>
      <c r="C16" s="181" t="s">
        <v>16</v>
      </c>
      <c r="D16" s="181" t="s">
        <v>27</v>
      </c>
      <c r="E16" s="181" t="s">
        <v>33</v>
      </c>
      <c r="F16" s="181" t="s">
        <v>23</v>
      </c>
      <c r="G16" s="181" t="s">
        <v>36</v>
      </c>
      <c r="H16" s="181" t="s">
        <v>189</v>
      </c>
      <c r="I16" s="182"/>
      <c r="J16" s="123">
        <f>J17</f>
        <v>237.04500000000002</v>
      </c>
      <c r="K16" s="123">
        <f t="shared" ref="K16:K17" si="2">K17</f>
        <v>237.04</v>
      </c>
      <c r="L16" s="39">
        <f t="shared" si="0"/>
        <v>99.997890695859425</v>
      </c>
    </row>
    <row r="17" spans="1:13" ht="34.5" customHeight="1">
      <c r="A17" s="183" t="s">
        <v>101</v>
      </c>
      <c r="B17" s="75">
        <v>910</v>
      </c>
      <c r="C17" s="181" t="s">
        <v>16</v>
      </c>
      <c r="D17" s="181" t="s">
        <v>27</v>
      </c>
      <c r="E17" s="181" t="s">
        <v>33</v>
      </c>
      <c r="F17" s="181" t="s">
        <v>23</v>
      </c>
      <c r="G17" s="181" t="s">
        <v>36</v>
      </c>
      <c r="H17" s="181" t="s">
        <v>189</v>
      </c>
      <c r="I17" s="182" t="s">
        <v>103</v>
      </c>
      <c r="J17" s="123">
        <f>J18</f>
        <v>237.04500000000002</v>
      </c>
      <c r="K17" s="123">
        <f t="shared" si="2"/>
        <v>237.04</v>
      </c>
      <c r="L17" s="39">
        <f t="shared" si="0"/>
        <v>99.997890695859425</v>
      </c>
    </row>
    <row r="18" spans="1:13" ht="21.75" customHeight="1">
      <c r="A18" s="183" t="s">
        <v>102</v>
      </c>
      <c r="B18" s="75">
        <v>910</v>
      </c>
      <c r="C18" s="181" t="s">
        <v>16</v>
      </c>
      <c r="D18" s="181" t="s">
        <v>27</v>
      </c>
      <c r="E18" s="181" t="s">
        <v>33</v>
      </c>
      <c r="F18" s="181" t="s">
        <v>23</v>
      </c>
      <c r="G18" s="181" t="s">
        <v>36</v>
      </c>
      <c r="H18" s="181" t="s">
        <v>189</v>
      </c>
      <c r="I18" s="182" t="s">
        <v>104</v>
      </c>
      <c r="J18" s="123">
        <f>69.025+102.02+66</f>
        <v>237.04500000000002</v>
      </c>
      <c r="K18" s="123">
        <v>237.04</v>
      </c>
      <c r="L18" s="39">
        <f t="shared" si="0"/>
        <v>99.997890695859425</v>
      </c>
    </row>
    <row r="19" spans="1:13" ht="47.25">
      <c r="A19" s="124" t="s">
        <v>65</v>
      </c>
      <c r="B19" s="75">
        <v>910</v>
      </c>
      <c r="C19" s="82" t="s">
        <v>16</v>
      </c>
      <c r="D19" s="82" t="s">
        <v>17</v>
      </c>
      <c r="E19" s="82"/>
      <c r="F19" s="82"/>
      <c r="G19" s="82"/>
      <c r="H19" s="82"/>
      <c r="I19" s="83"/>
      <c r="J19" s="122">
        <f>J20+J35</f>
        <v>734.29099999999994</v>
      </c>
      <c r="K19" s="122">
        <f>K20+K35</f>
        <v>621.30000000000007</v>
      </c>
      <c r="L19" s="118">
        <f t="shared" si="0"/>
        <v>84.612231390552267</v>
      </c>
    </row>
    <row r="20" spans="1:13">
      <c r="A20" s="77" t="s">
        <v>129</v>
      </c>
      <c r="B20" s="75">
        <v>910</v>
      </c>
      <c r="C20" s="4" t="s">
        <v>16</v>
      </c>
      <c r="D20" s="4" t="s">
        <v>17</v>
      </c>
      <c r="E20" s="4" t="s">
        <v>33</v>
      </c>
      <c r="F20" s="4"/>
      <c r="G20" s="4"/>
      <c r="H20" s="4"/>
      <c r="I20" s="71"/>
      <c r="J20" s="123">
        <f>J21</f>
        <v>734.09099999999989</v>
      </c>
      <c r="K20" s="123">
        <f>K21</f>
        <v>621.1</v>
      </c>
      <c r="L20" s="39">
        <f t="shared" si="0"/>
        <v>84.608039057827995</v>
      </c>
    </row>
    <row r="21" spans="1:13" ht="18.600000000000001" customHeight="1">
      <c r="A21" s="77" t="s">
        <v>130</v>
      </c>
      <c r="B21" s="75">
        <v>910</v>
      </c>
      <c r="C21" s="70" t="s">
        <v>16</v>
      </c>
      <c r="D21" s="70" t="s">
        <v>17</v>
      </c>
      <c r="E21" s="70" t="s">
        <v>33</v>
      </c>
      <c r="F21" s="70" t="s">
        <v>24</v>
      </c>
      <c r="G21" s="82"/>
      <c r="H21" s="82"/>
      <c r="I21" s="83"/>
      <c r="J21" s="123">
        <f>J23+J25+J30</f>
        <v>734.09099999999989</v>
      </c>
      <c r="K21" s="123">
        <f>K23+K25+K30</f>
        <v>621.1</v>
      </c>
      <c r="L21" s="39">
        <f t="shared" si="0"/>
        <v>84.608039057827995</v>
      </c>
    </row>
    <row r="22" spans="1:13">
      <c r="A22" s="84" t="s">
        <v>38</v>
      </c>
      <c r="B22" s="75">
        <v>910</v>
      </c>
      <c r="C22" s="70" t="s">
        <v>16</v>
      </c>
      <c r="D22" s="70" t="s">
        <v>17</v>
      </c>
      <c r="E22" s="70" t="s">
        <v>33</v>
      </c>
      <c r="F22" s="70" t="s">
        <v>24</v>
      </c>
      <c r="G22" s="70" t="s">
        <v>36</v>
      </c>
      <c r="H22" s="70" t="s">
        <v>39</v>
      </c>
      <c r="I22" s="83"/>
      <c r="J22" s="123">
        <f t="shared" ref="J22:K23" si="3">J23</f>
        <v>148.80000000000001</v>
      </c>
      <c r="K22" s="123">
        <f t="shared" si="3"/>
        <v>113.8</v>
      </c>
      <c r="L22" s="39">
        <f t="shared" si="0"/>
        <v>76.478494623655905</v>
      </c>
    </row>
    <row r="23" spans="1:13" ht="47.25" customHeight="1">
      <c r="A23" s="84" t="s">
        <v>101</v>
      </c>
      <c r="B23" s="75">
        <v>910</v>
      </c>
      <c r="C23" s="70" t="s">
        <v>16</v>
      </c>
      <c r="D23" s="70" t="s">
        <v>17</v>
      </c>
      <c r="E23" s="70" t="s">
        <v>33</v>
      </c>
      <c r="F23" s="70" t="s">
        <v>24</v>
      </c>
      <c r="G23" s="70" t="s">
        <v>36</v>
      </c>
      <c r="H23" s="70" t="s">
        <v>39</v>
      </c>
      <c r="I23" s="71" t="s">
        <v>103</v>
      </c>
      <c r="J23" s="123">
        <f t="shared" si="3"/>
        <v>148.80000000000001</v>
      </c>
      <c r="K23" s="123">
        <f t="shared" si="3"/>
        <v>113.8</v>
      </c>
      <c r="L23" s="39">
        <f t="shared" si="0"/>
        <v>76.478494623655905</v>
      </c>
    </row>
    <row r="24" spans="1:13">
      <c r="A24" s="84" t="s">
        <v>102</v>
      </c>
      <c r="B24" s="75">
        <v>910</v>
      </c>
      <c r="C24" s="70" t="s">
        <v>16</v>
      </c>
      <c r="D24" s="70" t="s">
        <v>17</v>
      </c>
      <c r="E24" s="70" t="s">
        <v>33</v>
      </c>
      <c r="F24" s="70" t="s">
        <v>24</v>
      </c>
      <c r="G24" s="70" t="s">
        <v>36</v>
      </c>
      <c r="H24" s="70" t="s">
        <v>39</v>
      </c>
      <c r="I24" s="71" t="s">
        <v>104</v>
      </c>
      <c r="J24" s="123">
        <v>148.80000000000001</v>
      </c>
      <c r="K24" s="123">
        <v>113.8</v>
      </c>
      <c r="L24" s="39">
        <f t="shared" si="0"/>
        <v>76.478494623655905</v>
      </c>
    </row>
    <row r="25" spans="1:13">
      <c r="A25" s="76" t="s">
        <v>159</v>
      </c>
      <c r="B25" s="75">
        <v>910</v>
      </c>
      <c r="C25" s="70" t="s">
        <v>16</v>
      </c>
      <c r="D25" s="70" t="s">
        <v>17</v>
      </c>
      <c r="E25" s="70" t="s">
        <v>33</v>
      </c>
      <c r="F25" s="70" t="s">
        <v>24</v>
      </c>
      <c r="G25" s="70" t="s">
        <v>36</v>
      </c>
      <c r="H25" s="70" t="s">
        <v>40</v>
      </c>
      <c r="I25" s="71"/>
      <c r="J25" s="123">
        <f>J28+J26</f>
        <v>243.14499999999998</v>
      </c>
      <c r="K25" s="123">
        <f t="shared" ref="K25" si="4">K28+K26</f>
        <v>165.20000000000002</v>
      </c>
      <c r="L25" s="39">
        <f t="shared" si="0"/>
        <v>67.942996977112429</v>
      </c>
    </row>
    <row r="26" spans="1:13" ht="22.5" customHeight="1">
      <c r="A26" s="76" t="s">
        <v>97</v>
      </c>
      <c r="B26" s="75">
        <v>910</v>
      </c>
      <c r="C26" s="70" t="s">
        <v>16</v>
      </c>
      <c r="D26" s="70" t="s">
        <v>17</v>
      </c>
      <c r="E26" s="70" t="s">
        <v>33</v>
      </c>
      <c r="F26" s="70" t="s">
        <v>24</v>
      </c>
      <c r="G26" s="70" t="s">
        <v>36</v>
      </c>
      <c r="H26" s="70" t="s">
        <v>40</v>
      </c>
      <c r="I26" s="71" t="s">
        <v>99</v>
      </c>
      <c r="J26" s="123">
        <f>J27</f>
        <v>217.6</v>
      </c>
      <c r="K26" s="123">
        <f t="shared" ref="K26" si="5">K27</f>
        <v>153.9</v>
      </c>
      <c r="L26" s="39">
        <f t="shared" si="0"/>
        <v>70.726102941176478</v>
      </c>
    </row>
    <row r="27" spans="1:13" ht="31.5">
      <c r="A27" s="76" t="s">
        <v>98</v>
      </c>
      <c r="B27" s="75">
        <v>910</v>
      </c>
      <c r="C27" s="70" t="s">
        <v>16</v>
      </c>
      <c r="D27" s="70" t="s">
        <v>17</v>
      </c>
      <c r="E27" s="70" t="s">
        <v>33</v>
      </c>
      <c r="F27" s="70" t="s">
        <v>24</v>
      </c>
      <c r="G27" s="70" t="s">
        <v>36</v>
      </c>
      <c r="H27" s="70" t="s">
        <v>40</v>
      </c>
      <c r="I27" s="4" t="s">
        <v>100</v>
      </c>
      <c r="J27" s="123">
        <v>217.6</v>
      </c>
      <c r="K27" s="123">
        <v>153.9</v>
      </c>
      <c r="L27" s="39">
        <f t="shared" si="0"/>
        <v>70.726102941176478</v>
      </c>
    </row>
    <row r="28" spans="1:13" s="35" customFormat="1">
      <c r="A28" s="74" t="s">
        <v>105</v>
      </c>
      <c r="B28" s="75">
        <v>910</v>
      </c>
      <c r="C28" s="4" t="s">
        <v>16</v>
      </c>
      <c r="D28" s="4" t="s">
        <v>17</v>
      </c>
      <c r="E28" s="70" t="s">
        <v>33</v>
      </c>
      <c r="F28" s="70" t="s">
        <v>24</v>
      </c>
      <c r="G28" s="70" t="s">
        <v>36</v>
      </c>
      <c r="H28" s="70" t="s">
        <v>40</v>
      </c>
      <c r="I28" s="113" t="s">
        <v>106</v>
      </c>
      <c r="J28" s="39">
        <f>J29</f>
        <v>25.545000000000002</v>
      </c>
      <c r="K28" s="39">
        <f>K29</f>
        <v>11.3</v>
      </c>
      <c r="L28" s="39">
        <f t="shared" si="0"/>
        <v>44.23566255627324</v>
      </c>
      <c r="M28" s="211"/>
    </row>
    <row r="29" spans="1:13" s="35" customFormat="1">
      <c r="A29" s="74" t="s">
        <v>107</v>
      </c>
      <c r="B29" s="75">
        <v>910</v>
      </c>
      <c r="C29" s="4" t="s">
        <v>16</v>
      </c>
      <c r="D29" s="4" t="s">
        <v>17</v>
      </c>
      <c r="E29" s="4" t="s">
        <v>33</v>
      </c>
      <c r="F29" s="70" t="s">
        <v>24</v>
      </c>
      <c r="G29" s="70" t="s">
        <v>36</v>
      </c>
      <c r="H29" s="70" t="s">
        <v>40</v>
      </c>
      <c r="I29" s="113" t="s">
        <v>108</v>
      </c>
      <c r="J29" s="39">
        <f>27.6-2.055</f>
        <v>25.545000000000002</v>
      </c>
      <c r="K29" s="39">
        <v>11.3</v>
      </c>
      <c r="L29" s="39">
        <f t="shared" si="0"/>
        <v>44.23566255627324</v>
      </c>
      <c r="M29" s="211"/>
    </row>
    <row r="30" spans="1:13" s="35" customFormat="1" ht="47.25">
      <c r="A30" s="5" t="s">
        <v>188</v>
      </c>
      <c r="B30" s="75">
        <v>910</v>
      </c>
      <c r="C30" s="184" t="s">
        <v>16</v>
      </c>
      <c r="D30" s="184" t="s">
        <v>17</v>
      </c>
      <c r="E30" s="182" t="s">
        <v>33</v>
      </c>
      <c r="F30" s="181" t="s">
        <v>24</v>
      </c>
      <c r="G30" s="181" t="s">
        <v>36</v>
      </c>
      <c r="H30" s="181" t="s">
        <v>189</v>
      </c>
      <c r="I30" s="185"/>
      <c r="J30" s="39">
        <f>J31+J33</f>
        <v>342.14599999999996</v>
      </c>
      <c r="K30" s="39">
        <f>K31+K33</f>
        <v>342.1</v>
      </c>
      <c r="L30" s="39">
        <f t="shared" si="0"/>
        <v>99.986555447089856</v>
      </c>
      <c r="M30" s="211"/>
    </row>
    <row r="31" spans="1:13" s="35" customFormat="1" ht="47.25">
      <c r="A31" s="183" t="s">
        <v>101</v>
      </c>
      <c r="B31" s="75">
        <v>910</v>
      </c>
      <c r="C31" s="184" t="s">
        <v>16</v>
      </c>
      <c r="D31" s="184" t="s">
        <v>17</v>
      </c>
      <c r="E31" s="182" t="s">
        <v>33</v>
      </c>
      <c r="F31" s="181" t="s">
        <v>24</v>
      </c>
      <c r="G31" s="181" t="s">
        <v>36</v>
      </c>
      <c r="H31" s="181" t="s">
        <v>189</v>
      </c>
      <c r="I31" s="185" t="s">
        <v>103</v>
      </c>
      <c r="J31" s="39">
        <f>J32</f>
        <v>324.14599999999996</v>
      </c>
      <c r="K31" s="39">
        <f t="shared" ref="K31" si="6">K32</f>
        <v>324.10000000000002</v>
      </c>
      <c r="L31" s="39">
        <f t="shared" si="0"/>
        <v>99.985808863907025</v>
      </c>
      <c r="M31" s="211"/>
    </row>
    <row r="32" spans="1:13" s="35" customFormat="1">
      <c r="A32" s="183" t="s">
        <v>102</v>
      </c>
      <c r="B32" s="75">
        <v>910</v>
      </c>
      <c r="C32" s="184" t="s">
        <v>16</v>
      </c>
      <c r="D32" s="184" t="s">
        <v>17</v>
      </c>
      <c r="E32" s="182" t="s">
        <v>33</v>
      </c>
      <c r="F32" s="181" t="s">
        <v>24</v>
      </c>
      <c r="G32" s="181" t="s">
        <v>36</v>
      </c>
      <c r="H32" s="181" t="s">
        <v>189</v>
      </c>
      <c r="I32" s="185" t="s">
        <v>104</v>
      </c>
      <c r="J32" s="39">
        <f>183.5+96.4+44.246</f>
        <v>324.14599999999996</v>
      </c>
      <c r="K32" s="39">
        <v>324.10000000000002</v>
      </c>
      <c r="L32" s="39">
        <f t="shared" si="0"/>
        <v>99.985808863907025</v>
      </c>
      <c r="M32" s="211"/>
    </row>
    <row r="33" spans="1:13" s="35" customFormat="1">
      <c r="A33" s="74" t="s">
        <v>105</v>
      </c>
      <c r="B33" s="75">
        <v>910</v>
      </c>
      <c r="C33" s="184" t="s">
        <v>16</v>
      </c>
      <c r="D33" s="184" t="s">
        <v>17</v>
      </c>
      <c r="E33" s="182" t="s">
        <v>33</v>
      </c>
      <c r="F33" s="181" t="s">
        <v>24</v>
      </c>
      <c r="G33" s="181" t="s">
        <v>36</v>
      </c>
      <c r="H33" s="181" t="s">
        <v>189</v>
      </c>
      <c r="I33" s="185" t="s">
        <v>106</v>
      </c>
      <c r="J33" s="39">
        <f>J34</f>
        <v>18</v>
      </c>
      <c r="K33" s="39">
        <f t="shared" ref="K33" si="7">K34</f>
        <v>18</v>
      </c>
      <c r="L33" s="39">
        <f t="shared" si="0"/>
        <v>100</v>
      </c>
      <c r="M33" s="211"/>
    </row>
    <row r="34" spans="1:13" s="35" customFormat="1">
      <c r="A34" s="74" t="s">
        <v>107</v>
      </c>
      <c r="B34" s="75">
        <v>910</v>
      </c>
      <c r="C34" s="184" t="s">
        <v>16</v>
      </c>
      <c r="D34" s="184" t="s">
        <v>17</v>
      </c>
      <c r="E34" s="182" t="s">
        <v>33</v>
      </c>
      <c r="F34" s="181" t="s">
        <v>24</v>
      </c>
      <c r="G34" s="181" t="s">
        <v>36</v>
      </c>
      <c r="H34" s="181" t="s">
        <v>189</v>
      </c>
      <c r="I34" s="185" t="s">
        <v>108</v>
      </c>
      <c r="J34" s="39">
        <f>3.6+14.4</f>
        <v>18</v>
      </c>
      <c r="K34" s="39">
        <v>18</v>
      </c>
      <c r="L34" s="39">
        <f t="shared" si="0"/>
        <v>100</v>
      </c>
      <c r="M34" s="211"/>
    </row>
    <row r="35" spans="1:13" s="22" customFormat="1" ht="31.5">
      <c r="A35" s="77" t="s">
        <v>153</v>
      </c>
      <c r="B35" s="75">
        <v>910</v>
      </c>
      <c r="C35" s="4" t="s">
        <v>16</v>
      </c>
      <c r="D35" s="4" t="s">
        <v>17</v>
      </c>
      <c r="E35" s="71">
        <v>89</v>
      </c>
      <c r="F35" s="70"/>
      <c r="G35" s="70"/>
      <c r="H35" s="70"/>
      <c r="I35" s="125"/>
      <c r="J35" s="123">
        <f>J36</f>
        <v>0.2</v>
      </c>
      <c r="K35" s="123">
        <f t="shared" ref="K35:K38" si="8">K36</f>
        <v>0.2</v>
      </c>
      <c r="L35" s="39">
        <f t="shared" si="0"/>
        <v>100</v>
      </c>
      <c r="M35" s="207"/>
    </row>
    <row r="36" spans="1:13" s="22" customFormat="1" ht="47.25">
      <c r="A36" s="77" t="s">
        <v>154</v>
      </c>
      <c r="B36" s="75">
        <v>910</v>
      </c>
      <c r="C36" s="4" t="s">
        <v>16</v>
      </c>
      <c r="D36" s="4" t="s">
        <v>17</v>
      </c>
      <c r="E36" s="71">
        <v>89</v>
      </c>
      <c r="F36" s="70" t="s">
        <v>23</v>
      </c>
      <c r="G36" s="70"/>
      <c r="H36" s="70"/>
      <c r="I36" s="125"/>
      <c r="J36" s="123">
        <f>J37</f>
        <v>0.2</v>
      </c>
      <c r="K36" s="123">
        <f t="shared" si="8"/>
        <v>0.2</v>
      </c>
      <c r="L36" s="39">
        <f t="shared" si="0"/>
        <v>100</v>
      </c>
      <c r="M36" s="207"/>
    </row>
    <row r="37" spans="1:13" s="22" customFormat="1" ht="70.5" customHeight="1">
      <c r="A37" s="126" t="s">
        <v>128</v>
      </c>
      <c r="B37" s="75">
        <v>910</v>
      </c>
      <c r="C37" s="4" t="s">
        <v>16</v>
      </c>
      <c r="D37" s="4" t="s">
        <v>17</v>
      </c>
      <c r="E37" s="71">
        <v>89</v>
      </c>
      <c r="F37" s="70" t="s">
        <v>23</v>
      </c>
      <c r="G37" s="70" t="s">
        <v>36</v>
      </c>
      <c r="H37" s="70" t="s">
        <v>42</v>
      </c>
      <c r="I37" s="125"/>
      <c r="J37" s="123">
        <f>J38</f>
        <v>0.2</v>
      </c>
      <c r="K37" s="123">
        <f t="shared" si="8"/>
        <v>0.2</v>
      </c>
      <c r="L37" s="39">
        <f t="shared" si="0"/>
        <v>100</v>
      </c>
      <c r="M37" s="207"/>
    </row>
    <row r="38" spans="1:13" s="22" customFormat="1" ht="18" customHeight="1">
      <c r="A38" s="76" t="s">
        <v>97</v>
      </c>
      <c r="B38" s="75">
        <v>910</v>
      </c>
      <c r="C38" s="4" t="s">
        <v>16</v>
      </c>
      <c r="D38" s="4" t="s">
        <v>17</v>
      </c>
      <c r="E38" s="71" t="s">
        <v>47</v>
      </c>
      <c r="F38" s="70" t="s">
        <v>23</v>
      </c>
      <c r="G38" s="70" t="s">
        <v>36</v>
      </c>
      <c r="H38" s="70" t="s">
        <v>42</v>
      </c>
      <c r="I38" s="125" t="s">
        <v>99</v>
      </c>
      <c r="J38" s="123">
        <f>J39</f>
        <v>0.2</v>
      </c>
      <c r="K38" s="123">
        <f t="shared" si="8"/>
        <v>0.2</v>
      </c>
      <c r="L38" s="39">
        <f t="shared" si="0"/>
        <v>100</v>
      </c>
      <c r="M38" s="207"/>
    </row>
    <row r="39" spans="1:13" s="22" customFormat="1" ht="34.5" customHeight="1">
      <c r="A39" s="76" t="s">
        <v>98</v>
      </c>
      <c r="B39" s="75">
        <v>910</v>
      </c>
      <c r="C39" s="4" t="s">
        <v>16</v>
      </c>
      <c r="D39" s="4" t="s">
        <v>17</v>
      </c>
      <c r="E39" s="71" t="s">
        <v>47</v>
      </c>
      <c r="F39" s="70" t="s">
        <v>23</v>
      </c>
      <c r="G39" s="70" t="s">
        <v>36</v>
      </c>
      <c r="H39" s="70" t="s">
        <v>42</v>
      </c>
      <c r="I39" s="125" t="s">
        <v>100</v>
      </c>
      <c r="J39" s="123">
        <v>0.2</v>
      </c>
      <c r="K39" s="123">
        <v>0.2</v>
      </c>
      <c r="L39" s="39">
        <f t="shared" si="0"/>
        <v>100</v>
      </c>
      <c r="M39" s="207"/>
    </row>
    <row r="40" spans="1:13">
      <c r="A40" s="121" t="s">
        <v>43</v>
      </c>
      <c r="B40" s="75">
        <v>910</v>
      </c>
      <c r="C40" s="98" t="s">
        <v>16</v>
      </c>
      <c r="D40" s="98" t="s">
        <v>44</v>
      </c>
      <c r="E40" s="98"/>
      <c r="F40" s="127"/>
      <c r="G40" s="127"/>
      <c r="H40" s="128"/>
      <c r="I40" s="128"/>
      <c r="J40" s="122">
        <f>J41</f>
        <v>5</v>
      </c>
      <c r="K40" s="122">
        <f t="shared" ref="K40:K44" si="9">K41</f>
        <v>0</v>
      </c>
      <c r="L40" s="118">
        <f t="shared" si="0"/>
        <v>0</v>
      </c>
    </row>
    <row r="41" spans="1:13" ht="31.5">
      <c r="A41" s="129" t="s">
        <v>153</v>
      </c>
      <c r="B41" s="75">
        <v>910</v>
      </c>
      <c r="C41" s="70" t="s">
        <v>16</v>
      </c>
      <c r="D41" s="70" t="s">
        <v>44</v>
      </c>
      <c r="E41" s="71">
        <v>89</v>
      </c>
      <c r="F41" s="70"/>
      <c r="G41" s="70"/>
      <c r="H41" s="78"/>
      <c r="I41" s="78"/>
      <c r="J41" s="123">
        <f>J42</f>
        <v>5</v>
      </c>
      <c r="K41" s="123">
        <f t="shared" si="9"/>
        <v>0</v>
      </c>
      <c r="L41" s="39">
        <f t="shared" si="0"/>
        <v>0</v>
      </c>
    </row>
    <row r="42" spans="1:13" ht="47.25">
      <c r="A42" s="130" t="s">
        <v>154</v>
      </c>
      <c r="B42" s="75">
        <v>910</v>
      </c>
      <c r="C42" s="70" t="s">
        <v>16</v>
      </c>
      <c r="D42" s="70" t="s">
        <v>44</v>
      </c>
      <c r="E42" s="71">
        <v>89</v>
      </c>
      <c r="F42" s="70" t="s">
        <v>23</v>
      </c>
      <c r="G42" s="70"/>
      <c r="H42" s="78"/>
      <c r="I42" s="78"/>
      <c r="J42" s="123">
        <f>J43</f>
        <v>5</v>
      </c>
      <c r="K42" s="123">
        <f t="shared" si="9"/>
        <v>0</v>
      </c>
      <c r="L42" s="39">
        <f t="shared" si="0"/>
        <v>0</v>
      </c>
    </row>
    <row r="43" spans="1:13" ht="31.5">
      <c r="A43" s="76" t="s">
        <v>155</v>
      </c>
      <c r="B43" s="75">
        <v>910</v>
      </c>
      <c r="C43" s="70" t="s">
        <v>16</v>
      </c>
      <c r="D43" s="70" t="s">
        <v>44</v>
      </c>
      <c r="E43" s="71">
        <v>89</v>
      </c>
      <c r="F43" s="70" t="s">
        <v>23</v>
      </c>
      <c r="G43" s="70" t="s">
        <v>36</v>
      </c>
      <c r="H43" s="70" t="s">
        <v>45</v>
      </c>
      <c r="I43" s="78"/>
      <c r="J43" s="123">
        <f>J44</f>
        <v>5</v>
      </c>
      <c r="K43" s="123">
        <f t="shared" si="9"/>
        <v>0</v>
      </c>
      <c r="L43" s="39">
        <f t="shared" si="0"/>
        <v>0</v>
      </c>
    </row>
    <row r="44" spans="1:13">
      <c r="A44" s="74" t="s">
        <v>105</v>
      </c>
      <c r="B44" s="75">
        <v>910</v>
      </c>
      <c r="C44" s="70" t="s">
        <v>16</v>
      </c>
      <c r="D44" s="70" t="s">
        <v>44</v>
      </c>
      <c r="E44" s="71">
        <v>89</v>
      </c>
      <c r="F44" s="70" t="s">
        <v>23</v>
      </c>
      <c r="G44" s="70" t="s">
        <v>36</v>
      </c>
      <c r="H44" s="70" t="s">
        <v>45</v>
      </c>
      <c r="I44" s="78" t="s">
        <v>106</v>
      </c>
      <c r="J44" s="123">
        <f>J45</f>
        <v>5</v>
      </c>
      <c r="K44" s="123">
        <f t="shared" si="9"/>
        <v>0</v>
      </c>
      <c r="L44" s="39">
        <f t="shared" si="0"/>
        <v>0</v>
      </c>
    </row>
    <row r="45" spans="1:13" ht="20.25" customHeight="1">
      <c r="A45" s="76" t="s">
        <v>46</v>
      </c>
      <c r="B45" s="75">
        <v>910</v>
      </c>
      <c r="C45" s="70" t="s">
        <v>16</v>
      </c>
      <c r="D45" s="70" t="s">
        <v>44</v>
      </c>
      <c r="E45" s="70" t="s">
        <v>47</v>
      </c>
      <c r="F45" s="70" t="s">
        <v>23</v>
      </c>
      <c r="G45" s="70" t="s">
        <v>36</v>
      </c>
      <c r="H45" s="70" t="s">
        <v>45</v>
      </c>
      <c r="I45" s="78" t="s">
        <v>48</v>
      </c>
      <c r="J45" s="123">
        <v>5</v>
      </c>
      <c r="K45" s="123">
        <v>0</v>
      </c>
      <c r="L45" s="39">
        <f t="shared" si="0"/>
        <v>0</v>
      </c>
    </row>
    <row r="46" spans="1:13" ht="18.75" customHeight="1">
      <c r="A46" s="76" t="s">
        <v>194</v>
      </c>
      <c r="B46" s="75">
        <v>910</v>
      </c>
      <c r="C46" s="188" t="s">
        <v>16</v>
      </c>
      <c r="D46" s="98" t="s">
        <v>31</v>
      </c>
      <c r="E46" s="78"/>
      <c r="F46" s="70"/>
      <c r="G46" s="70"/>
      <c r="H46" s="70"/>
      <c r="I46" s="106"/>
      <c r="J46" s="122">
        <f>J47</f>
        <v>0.5</v>
      </c>
      <c r="K46" s="122">
        <f t="shared" ref="K46:K49" si="10">K47</f>
        <v>0</v>
      </c>
      <c r="L46" s="118">
        <f t="shared" si="0"/>
        <v>0</v>
      </c>
    </row>
    <row r="47" spans="1:13" ht="54" customHeight="1">
      <c r="A47" s="76" t="s">
        <v>195</v>
      </c>
      <c r="B47" s="75">
        <v>910</v>
      </c>
      <c r="C47" s="70" t="s">
        <v>16</v>
      </c>
      <c r="D47" s="70" t="s">
        <v>31</v>
      </c>
      <c r="E47" s="78" t="s">
        <v>44</v>
      </c>
      <c r="F47" s="70"/>
      <c r="G47" s="70"/>
      <c r="H47" s="70"/>
      <c r="I47" s="106"/>
      <c r="J47" s="123">
        <f>J48</f>
        <v>0.5</v>
      </c>
      <c r="K47" s="123">
        <f t="shared" si="10"/>
        <v>0</v>
      </c>
      <c r="L47" s="39">
        <f t="shared" si="0"/>
        <v>0</v>
      </c>
    </row>
    <row r="48" spans="1:13" ht="20.25" customHeight="1">
      <c r="A48" s="76" t="s">
        <v>197</v>
      </c>
      <c r="B48" s="75">
        <v>910</v>
      </c>
      <c r="C48" s="70" t="s">
        <v>16</v>
      </c>
      <c r="D48" s="70" t="s">
        <v>31</v>
      </c>
      <c r="E48" s="78" t="s">
        <v>44</v>
      </c>
      <c r="F48" s="70" t="s">
        <v>34</v>
      </c>
      <c r="G48" s="70" t="s">
        <v>36</v>
      </c>
      <c r="H48" s="70" t="s">
        <v>196</v>
      </c>
      <c r="I48" s="106"/>
      <c r="J48" s="123">
        <f>J49</f>
        <v>0.5</v>
      </c>
      <c r="K48" s="123">
        <f t="shared" si="10"/>
        <v>0</v>
      </c>
      <c r="L48" s="39">
        <f t="shared" si="0"/>
        <v>0</v>
      </c>
    </row>
    <row r="49" spans="1:12" ht="24.75" customHeight="1">
      <c r="A49" s="76" t="s">
        <v>97</v>
      </c>
      <c r="B49" s="75">
        <v>910</v>
      </c>
      <c r="C49" s="70" t="s">
        <v>16</v>
      </c>
      <c r="D49" s="70" t="s">
        <v>31</v>
      </c>
      <c r="E49" s="78" t="s">
        <v>44</v>
      </c>
      <c r="F49" s="70" t="s">
        <v>34</v>
      </c>
      <c r="G49" s="70" t="s">
        <v>36</v>
      </c>
      <c r="H49" s="70" t="s">
        <v>196</v>
      </c>
      <c r="I49" s="106" t="s">
        <v>99</v>
      </c>
      <c r="J49" s="123">
        <f>J50</f>
        <v>0.5</v>
      </c>
      <c r="K49" s="123">
        <f t="shared" si="10"/>
        <v>0</v>
      </c>
      <c r="L49" s="39">
        <f t="shared" si="0"/>
        <v>0</v>
      </c>
    </row>
    <row r="50" spans="1:12" ht="40.5" customHeight="1">
      <c r="A50" s="76" t="s">
        <v>98</v>
      </c>
      <c r="B50" s="75">
        <v>910</v>
      </c>
      <c r="C50" s="70" t="s">
        <v>16</v>
      </c>
      <c r="D50" s="70" t="s">
        <v>31</v>
      </c>
      <c r="E50" s="78" t="s">
        <v>44</v>
      </c>
      <c r="F50" s="70" t="s">
        <v>34</v>
      </c>
      <c r="G50" s="70" t="s">
        <v>36</v>
      </c>
      <c r="H50" s="70" t="s">
        <v>196</v>
      </c>
      <c r="I50" s="106" t="s">
        <v>100</v>
      </c>
      <c r="J50" s="123">
        <v>0.5</v>
      </c>
      <c r="K50" s="123">
        <v>0</v>
      </c>
      <c r="L50" s="39">
        <f t="shared" si="0"/>
        <v>0</v>
      </c>
    </row>
    <row r="51" spans="1:12">
      <c r="A51" s="121" t="s">
        <v>49</v>
      </c>
      <c r="B51" s="75">
        <v>910</v>
      </c>
      <c r="C51" s="98" t="s">
        <v>27</v>
      </c>
      <c r="D51" s="98"/>
      <c r="E51" s="128"/>
      <c r="F51" s="98"/>
      <c r="G51" s="98"/>
      <c r="H51" s="98"/>
      <c r="I51" s="131"/>
      <c r="J51" s="122">
        <f>J52</f>
        <v>109.3</v>
      </c>
      <c r="K51" s="122">
        <f>K52</f>
        <v>109.3</v>
      </c>
      <c r="L51" s="118">
        <f t="shared" si="0"/>
        <v>100</v>
      </c>
    </row>
    <row r="52" spans="1:12">
      <c r="A52" s="124" t="s">
        <v>50</v>
      </c>
      <c r="B52" s="75">
        <v>910</v>
      </c>
      <c r="C52" s="132" t="s">
        <v>27</v>
      </c>
      <c r="D52" s="132" t="s">
        <v>28</v>
      </c>
      <c r="E52" s="83"/>
      <c r="F52" s="82"/>
      <c r="G52" s="82"/>
      <c r="H52" s="82"/>
      <c r="I52" s="133"/>
      <c r="J52" s="122">
        <f>J55</f>
        <v>109.3</v>
      </c>
      <c r="K52" s="122">
        <f>K55</f>
        <v>109.3</v>
      </c>
      <c r="L52" s="118">
        <f t="shared" si="0"/>
        <v>100</v>
      </c>
    </row>
    <row r="53" spans="1:12" ht="31.5">
      <c r="A53" s="129" t="s">
        <v>153</v>
      </c>
      <c r="B53" s="75">
        <v>910</v>
      </c>
      <c r="C53" s="113" t="s">
        <v>27</v>
      </c>
      <c r="D53" s="113" t="s">
        <v>28</v>
      </c>
      <c r="E53" s="4">
        <v>89</v>
      </c>
      <c r="F53" s="4"/>
      <c r="G53" s="4"/>
      <c r="H53" s="4"/>
      <c r="I53" s="69"/>
      <c r="J53" s="123">
        <f t="shared" ref="J53:K54" si="11">J54</f>
        <v>109.3</v>
      </c>
      <c r="K53" s="123">
        <f t="shared" si="11"/>
        <v>109.3</v>
      </c>
      <c r="L53" s="39">
        <f t="shared" si="0"/>
        <v>100</v>
      </c>
    </row>
    <row r="54" spans="1:12" ht="47.25">
      <c r="A54" s="130" t="s">
        <v>154</v>
      </c>
      <c r="B54" s="75">
        <v>910</v>
      </c>
      <c r="C54" s="113" t="s">
        <v>27</v>
      </c>
      <c r="D54" s="113" t="s">
        <v>28</v>
      </c>
      <c r="E54" s="4">
        <v>89</v>
      </c>
      <c r="F54" s="4">
        <v>1</v>
      </c>
      <c r="G54" s="4"/>
      <c r="H54" s="4"/>
      <c r="I54" s="69"/>
      <c r="J54" s="123">
        <f t="shared" si="11"/>
        <v>109.3</v>
      </c>
      <c r="K54" s="123">
        <f t="shared" si="11"/>
        <v>109.3</v>
      </c>
      <c r="L54" s="39">
        <f t="shared" si="0"/>
        <v>100</v>
      </c>
    </row>
    <row r="55" spans="1:12" ht="31.5">
      <c r="A55" s="134" t="s">
        <v>161</v>
      </c>
      <c r="B55" s="75">
        <v>910</v>
      </c>
      <c r="C55" s="113" t="s">
        <v>27</v>
      </c>
      <c r="D55" s="113" t="s">
        <v>28</v>
      </c>
      <c r="E55" s="135">
        <v>89</v>
      </c>
      <c r="F55" s="4">
        <v>1</v>
      </c>
      <c r="G55" s="4" t="s">
        <v>36</v>
      </c>
      <c r="H55" s="4">
        <v>51180</v>
      </c>
      <c r="I55" s="69"/>
      <c r="J55" s="37">
        <f>J56+J58</f>
        <v>109.3</v>
      </c>
      <c r="K55" s="37">
        <f>K56+K58</f>
        <v>109.3</v>
      </c>
      <c r="L55" s="39">
        <f t="shared" si="0"/>
        <v>100</v>
      </c>
    </row>
    <row r="56" spans="1:12" ht="47.25">
      <c r="A56" s="84" t="s">
        <v>101</v>
      </c>
      <c r="B56" s="75">
        <v>910</v>
      </c>
      <c r="C56" s="113" t="s">
        <v>27</v>
      </c>
      <c r="D56" s="113" t="s">
        <v>28</v>
      </c>
      <c r="E56" s="135">
        <v>89</v>
      </c>
      <c r="F56" s="4">
        <v>1</v>
      </c>
      <c r="G56" s="4" t="s">
        <v>36</v>
      </c>
      <c r="H56" s="4" t="s">
        <v>51</v>
      </c>
      <c r="I56" s="69" t="s">
        <v>103</v>
      </c>
      <c r="J56" s="37">
        <f>J57</f>
        <v>105.3</v>
      </c>
      <c r="K56" s="37">
        <f>K57</f>
        <v>105.3</v>
      </c>
      <c r="L56" s="39">
        <f t="shared" si="0"/>
        <v>100</v>
      </c>
    </row>
    <row r="57" spans="1:12">
      <c r="A57" s="84" t="s">
        <v>102</v>
      </c>
      <c r="B57" s="75">
        <v>910</v>
      </c>
      <c r="C57" s="113" t="s">
        <v>27</v>
      </c>
      <c r="D57" s="113" t="s">
        <v>28</v>
      </c>
      <c r="E57" s="135">
        <v>89</v>
      </c>
      <c r="F57" s="4">
        <v>1</v>
      </c>
      <c r="G57" s="4" t="s">
        <v>36</v>
      </c>
      <c r="H57" s="4" t="s">
        <v>51</v>
      </c>
      <c r="I57" s="69" t="s">
        <v>104</v>
      </c>
      <c r="J57" s="37">
        <v>105.3</v>
      </c>
      <c r="K57" s="37">
        <v>105.3</v>
      </c>
      <c r="L57" s="39">
        <f t="shared" si="0"/>
        <v>100</v>
      </c>
    </row>
    <row r="58" spans="1:12" ht="18.75" customHeight="1">
      <c r="A58" s="76" t="s">
        <v>97</v>
      </c>
      <c r="B58" s="75">
        <v>910</v>
      </c>
      <c r="C58" s="113" t="s">
        <v>27</v>
      </c>
      <c r="D58" s="113" t="s">
        <v>28</v>
      </c>
      <c r="E58" s="135">
        <v>89</v>
      </c>
      <c r="F58" s="4">
        <v>1</v>
      </c>
      <c r="G58" s="4" t="s">
        <v>36</v>
      </c>
      <c r="H58" s="4">
        <v>51180</v>
      </c>
      <c r="I58" s="69" t="s">
        <v>99</v>
      </c>
      <c r="J58" s="37">
        <f t="shared" ref="J58:K58" si="12">J59</f>
        <v>4</v>
      </c>
      <c r="K58" s="37">
        <f t="shared" si="12"/>
        <v>4</v>
      </c>
      <c r="L58" s="39">
        <f t="shared" si="0"/>
        <v>100</v>
      </c>
    </row>
    <row r="59" spans="1:12" ht="31.5">
      <c r="A59" s="76" t="s">
        <v>98</v>
      </c>
      <c r="B59" s="75">
        <v>910</v>
      </c>
      <c r="C59" s="113" t="s">
        <v>27</v>
      </c>
      <c r="D59" s="113" t="s">
        <v>28</v>
      </c>
      <c r="E59" s="135">
        <v>89</v>
      </c>
      <c r="F59" s="4">
        <v>1</v>
      </c>
      <c r="G59" s="4" t="s">
        <v>36</v>
      </c>
      <c r="H59" s="4">
        <v>51180</v>
      </c>
      <c r="I59" s="69" t="s">
        <v>100</v>
      </c>
      <c r="J59" s="37">
        <v>4</v>
      </c>
      <c r="K59" s="37">
        <v>4</v>
      </c>
      <c r="L59" s="39">
        <f t="shared" si="0"/>
        <v>100</v>
      </c>
    </row>
    <row r="60" spans="1:12">
      <c r="A60" s="124" t="s">
        <v>52</v>
      </c>
      <c r="B60" s="75">
        <v>910</v>
      </c>
      <c r="C60" s="132" t="s">
        <v>17</v>
      </c>
      <c r="D60" s="132"/>
      <c r="E60" s="82"/>
      <c r="F60" s="82"/>
      <c r="G60" s="82"/>
      <c r="H60" s="82"/>
      <c r="I60" s="82"/>
      <c r="J60" s="136">
        <f t="shared" ref="J60:K60" si="13">J61</f>
        <v>314.5</v>
      </c>
      <c r="K60" s="136">
        <f t="shared" si="13"/>
        <v>268.7</v>
      </c>
      <c r="L60" s="118">
        <f t="shared" si="0"/>
        <v>85.43720190779014</v>
      </c>
    </row>
    <row r="61" spans="1:12">
      <c r="A61" s="124" t="s">
        <v>53</v>
      </c>
      <c r="B61" s="75">
        <v>910</v>
      </c>
      <c r="C61" s="82" t="s">
        <v>17</v>
      </c>
      <c r="D61" s="82" t="s">
        <v>29</v>
      </c>
      <c r="E61" s="137"/>
      <c r="F61" s="137"/>
      <c r="G61" s="137"/>
      <c r="H61" s="137"/>
      <c r="I61" s="82"/>
      <c r="J61" s="37">
        <f>J62+J66</f>
        <v>314.5</v>
      </c>
      <c r="K61" s="37">
        <f>K62+K66</f>
        <v>268.7</v>
      </c>
      <c r="L61" s="39">
        <f t="shared" si="0"/>
        <v>85.43720190779014</v>
      </c>
    </row>
    <row r="62" spans="1:12" ht="78.75">
      <c r="A62" s="129" t="s">
        <v>190</v>
      </c>
      <c r="B62" s="75">
        <v>910</v>
      </c>
      <c r="C62" s="70" t="s">
        <v>17</v>
      </c>
      <c r="D62" s="70" t="s">
        <v>29</v>
      </c>
      <c r="E62" s="70" t="s">
        <v>31</v>
      </c>
      <c r="F62" s="70"/>
      <c r="G62" s="70"/>
      <c r="H62" s="70"/>
      <c r="I62" s="4"/>
      <c r="J62" s="37">
        <f>J63</f>
        <v>294.64999999999998</v>
      </c>
      <c r="K62" s="37">
        <f t="shared" ref="K62:K64" si="14">K63</f>
        <v>268.7</v>
      </c>
      <c r="L62" s="39">
        <f t="shared" si="0"/>
        <v>91.192940777193286</v>
      </c>
    </row>
    <row r="63" spans="1:12" ht="141.75">
      <c r="A63" s="165" t="s">
        <v>165</v>
      </c>
      <c r="B63" s="75">
        <v>910</v>
      </c>
      <c r="C63" s="70" t="s">
        <v>17</v>
      </c>
      <c r="D63" s="70" t="s">
        <v>29</v>
      </c>
      <c r="E63" s="70" t="s">
        <v>31</v>
      </c>
      <c r="F63" s="70" t="s">
        <v>34</v>
      </c>
      <c r="G63" s="70" t="s">
        <v>16</v>
      </c>
      <c r="H63" s="70" t="s">
        <v>54</v>
      </c>
      <c r="I63" s="4"/>
      <c r="J63" s="37">
        <f>J64</f>
        <v>294.64999999999998</v>
      </c>
      <c r="K63" s="37">
        <f t="shared" si="14"/>
        <v>268.7</v>
      </c>
      <c r="L63" s="39">
        <f t="shared" si="0"/>
        <v>91.192940777193286</v>
      </c>
    </row>
    <row r="64" spans="1:12" ht="31.5">
      <c r="A64" s="76" t="s">
        <v>97</v>
      </c>
      <c r="B64" s="75">
        <v>910</v>
      </c>
      <c r="C64" s="70" t="s">
        <v>17</v>
      </c>
      <c r="D64" s="70" t="s">
        <v>29</v>
      </c>
      <c r="E64" s="70" t="s">
        <v>31</v>
      </c>
      <c r="F64" s="70" t="s">
        <v>34</v>
      </c>
      <c r="G64" s="70" t="s">
        <v>16</v>
      </c>
      <c r="H64" s="70" t="s">
        <v>54</v>
      </c>
      <c r="I64" s="4" t="s">
        <v>99</v>
      </c>
      <c r="J64" s="37">
        <f>J65</f>
        <v>294.64999999999998</v>
      </c>
      <c r="K64" s="37">
        <f t="shared" si="14"/>
        <v>268.7</v>
      </c>
      <c r="L64" s="39">
        <f t="shared" si="0"/>
        <v>91.192940777193286</v>
      </c>
    </row>
    <row r="65" spans="1:15" ht="31.5">
      <c r="A65" s="76" t="s">
        <v>98</v>
      </c>
      <c r="B65" s="75">
        <v>910</v>
      </c>
      <c r="C65" s="70" t="s">
        <v>17</v>
      </c>
      <c r="D65" s="70" t="s">
        <v>29</v>
      </c>
      <c r="E65" s="70" t="s">
        <v>31</v>
      </c>
      <c r="F65" s="70" t="s">
        <v>34</v>
      </c>
      <c r="G65" s="70" t="s">
        <v>16</v>
      </c>
      <c r="H65" s="70" t="s">
        <v>54</v>
      </c>
      <c r="I65" s="4" t="s">
        <v>100</v>
      </c>
      <c r="J65" s="37">
        <f>247.45+47.2</f>
        <v>294.64999999999998</v>
      </c>
      <c r="K65" s="37">
        <v>268.7</v>
      </c>
      <c r="L65" s="39">
        <f t="shared" si="0"/>
        <v>91.192940777193286</v>
      </c>
      <c r="M65" s="206"/>
      <c r="N65" s="208"/>
      <c r="O65" s="208"/>
    </row>
    <row r="66" spans="1:15" ht="35.25" customHeight="1">
      <c r="A66" s="100" t="s">
        <v>191</v>
      </c>
      <c r="B66" s="75">
        <v>910</v>
      </c>
      <c r="C66" s="4" t="s">
        <v>17</v>
      </c>
      <c r="D66" s="4" t="s">
        <v>29</v>
      </c>
      <c r="E66" s="4" t="s">
        <v>198</v>
      </c>
      <c r="F66" s="4"/>
      <c r="G66" s="4"/>
      <c r="H66" s="4"/>
      <c r="I66" s="4"/>
      <c r="J66" s="37">
        <f>J67</f>
        <v>19.850000000000001</v>
      </c>
      <c r="K66" s="37">
        <f t="shared" ref="K66:K68" si="15">K67</f>
        <v>0</v>
      </c>
      <c r="L66" s="39">
        <f t="shared" si="0"/>
        <v>0</v>
      </c>
    </row>
    <row r="67" spans="1:15" ht="141.75">
      <c r="A67" s="165" t="s">
        <v>165</v>
      </c>
      <c r="B67" s="75">
        <v>910</v>
      </c>
      <c r="C67" s="70" t="s">
        <v>17</v>
      </c>
      <c r="D67" s="70" t="s">
        <v>29</v>
      </c>
      <c r="E67" s="70" t="s">
        <v>198</v>
      </c>
      <c r="F67" s="70" t="s">
        <v>34</v>
      </c>
      <c r="G67" s="70" t="s">
        <v>16</v>
      </c>
      <c r="H67" s="70" t="s">
        <v>54</v>
      </c>
      <c r="I67" s="4"/>
      <c r="J67" s="37">
        <f>J68</f>
        <v>19.850000000000001</v>
      </c>
      <c r="K67" s="37">
        <f t="shared" si="15"/>
        <v>0</v>
      </c>
      <c r="L67" s="39">
        <f t="shared" si="0"/>
        <v>0</v>
      </c>
    </row>
    <row r="68" spans="1:15" ht="31.5">
      <c r="A68" s="76" t="s">
        <v>97</v>
      </c>
      <c r="B68" s="75">
        <v>910</v>
      </c>
      <c r="C68" s="70" t="s">
        <v>17</v>
      </c>
      <c r="D68" s="70" t="s">
        <v>29</v>
      </c>
      <c r="E68" s="70" t="s">
        <v>198</v>
      </c>
      <c r="F68" s="70" t="s">
        <v>34</v>
      </c>
      <c r="G68" s="70" t="s">
        <v>16</v>
      </c>
      <c r="H68" s="70" t="s">
        <v>54</v>
      </c>
      <c r="I68" s="4" t="s">
        <v>99</v>
      </c>
      <c r="J68" s="37">
        <f>J69</f>
        <v>19.850000000000001</v>
      </c>
      <c r="K68" s="37">
        <f t="shared" si="15"/>
        <v>0</v>
      </c>
      <c r="L68" s="39">
        <f t="shared" si="0"/>
        <v>0</v>
      </c>
    </row>
    <row r="69" spans="1:15" ht="31.5">
      <c r="A69" s="76" t="s">
        <v>98</v>
      </c>
      <c r="B69" s="75">
        <v>910</v>
      </c>
      <c r="C69" s="70" t="s">
        <v>17</v>
      </c>
      <c r="D69" s="70" t="s">
        <v>29</v>
      </c>
      <c r="E69" s="70" t="s">
        <v>198</v>
      </c>
      <c r="F69" s="70" t="s">
        <v>34</v>
      </c>
      <c r="G69" s="70" t="s">
        <v>16</v>
      </c>
      <c r="H69" s="70" t="s">
        <v>54</v>
      </c>
      <c r="I69" s="4" t="s">
        <v>100</v>
      </c>
      <c r="J69" s="37">
        <v>19.850000000000001</v>
      </c>
      <c r="K69" s="37">
        <v>0</v>
      </c>
      <c r="L69" s="39">
        <f t="shared" si="0"/>
        <v>0</v>
      </c>
    </row>
    <row r="70" spans="1:15">
      <c r="A70" s="124" t="s">
        <v>20</v>
      </c>
      <c r="B70" s="75">
        <v>910</v>
      </c>
      <c r="C70" s="82" t="s">
        <v>19</v>
      </c>
      <c r="D70" s="82"/>
      <c r="E70" s="82"/>
      <c r="F70" s="82"/>
      <c r="G70" s="82"/>
      <c r="H70" s="38"/>
      <c r="I70" s="38"/>
      <c r="J70" s="118">
        <f>J77+J71</f>
        <v>184.85399999999998</v>
      </c>
      <c r="K70" s="118">
        <f t="shared" ref="K70" si="16">K77+K71</f>
        <v>65.22</v>
      </c>
      <c r="L70" s="118">
        <f t="shared" si="0"/>
        <v>35.28189814664546</v>
      </c>
    </row>
    <row r="71" spans="1:15">
      <c r="A71" s="124" t="s">
        <v>55</v>
      </c>
      <c r="B71" s="75">
        <v>910</v>
      </c>
      <c r="C71" s="82" t="s">
        <v>19</v>
      </c>
      <c r="D71" s="82" t="s">
        <v>27</v>
      </c>
      <c r="E71" s="82"/>
      <c r="F71" s="82"/>
      <c r="G71" s="82"/>
      <c r="H71" s="117"/>
      <c r="I71" s="117"/>
      <c r="J71" s="118">
        <f>J72</f>
        <v>30</v>
      </c>
      <c r="K71" s="118">
        <f t="shared" ref="K71:K75" si="17">K72</f>
        <v>30</v>
      </c>
      <c r="L71" s="118">
        <f t="shared" si="0"/>
        <v>100</v>
      </c>
    </row>
    <row r="72" spans="1:15" ht="31.5">
      <c r="A72" s="129" t="s">
        <v>153</v>
      </c>
      <c r="B72" s="75">
        <v>910</v>
      </c>
      <c r="C72" s="4" t="s">
        <v>19</v>
      </c>
      <c r="D72" s="4" t="s">
        <v>27</v>
      </c>
      <c r="E72" s="4" t="s">
        <v>47</v>
      </c>
      <c r="F72" s="4"/>
      <c r="G72" s="4"/>
      <c r="H72" s="38"/>
      <c r="I72" s="38"/>
      <c r="J72" s="39">
        <f>J73</f>
        <v>30</v>
      </c>
      <c r="K72" s="39">
        <f t="shared" si="17"/>
        <v>30</v>
      </c>
      <c r="L72" s="39">
        <f t="shared" ref="L72:L99" si="18">K72/J72*100</f>
        <v>100</v>
      </c>
    </row>
    <row r="73" spans="1:15" ht="47.25">
      <c r="A73" s="130" t="s">
        <v>154</v>
      </c>
      <c r="B73" s="75">
        <v>910</v>
      </c>
      <c r="C73" s="4" t="s">
        <v>19</v>
      </c>
      <c r="D73" s="4" t="s">
        <v>27</v>
      </c>
      <c r="E73" s="4" t="s">
        <v>47</v>
      </c>
      <c r="F73" s="4" t="s">
        <v>23</v>
      </c>
      <c r="G73" s="4"/>
      <c r="H73" s="38"/>
      <c r="I73" s="38"/>
      <c r="J73" s="39">
        <f>J74</f>
        <v>30</v>
      </c>
      <c r="K73" s="39">
        <f t="shared" si="17"/>
        <v>30</v>
      </c>
      <c r="L73" s="39">
        <f t="shared" si="18"/>
        <v>100</v>
      </c>
    </row>
    <row r="74" spans="1:15" ht="63">
      <c r="A74" s="100" t="s">
        <v>192</v>
      </c>
      <c r="B74" s="75">
        <v>910</v>
      </c>
      <c r="C74" s="4" t="s">
        <v>19</v>
      </c>
      <c r="D74" s="4" t="s">
        <v>27</v>
      </c>
      <c r="E74" s="4">
        <v>89</v>
      </c>
      <c r="F74" s="4">
        <v>1</v>
      </c>
      <c r="G74" s="4" t="s">
        <v>36</v>
      </c>
      <c r="H74" s="4" t="s">
        <v>193</v>
      </c>
      <c r="I74" s="69"/>
      <c r="J74" s="39">
        <f>J75</f>
        <v>30</v>
      </c>
      <c r="K74" s="39">
        <f t="shared" si="17"/>
        <v>30</v>
      </c>
      <c r="L74" s="39">
        <f t="shared" si="18"/>
        <v>100</v>
      </c>
    </row>
    <row r="75" spans="1:15" ht="31.5">
      <c r="A75" s="76" t="s">
        <v>97</v>
      </c>
      <c r="B75" s="75">
        <v>910</v>
      </c>
      <c r="C75" s="4" t="s">
        <v>19</v>
      </c>
      <c r="D75" s="4" t="s">
        <v>27</v>
      </c>
      <c r="E75" s="4">
        <v>89</v>
      </c>
      <c r="F75" s="4">
        <v>1</v>
      </c>
      <c r="G75" s="4" t="s">
        <v>36</v>
      </c>
      <c r="H75" s="4" t="s">
        <v>193</v>
      </c>
      <c r="I75" s="69" t="s">
        <v>99</v>
      </c>
      <c r="J75" s="39">
        <f>J76</f>
        <v>30</v>
      </c>
      <c r="K75" s="39">
        <f t="shared" si="17"/>
        <v>30</v>
      </c>
      <c r="L75" s="39">
        <f t="shared" si="18"/>
        <v>100</v>
      </c>
    </row>
    <row r="76" spans="1:15" ht="31.5">
      <c r="A76" s="76" t="s">
        <v>98</v>
      </c>
      <c r="B76" s="75">
        <v>910</v>
      </c>
      <c r="C76" s="4" t="s">
        <v>19</v>
      </c>
      <c r="D76" s="4" t="s">
        <v>27</v>
      </c>
      <c r="E76" s="4">
        <v>89</v>
      </c>
      <c r="F76" s="4">
        <v>1</v>
      </c>
      <c r="G76" s="4" t="s">
        <v>36</v>
      </c>
      <c r="H76" s="4" t="s">
        <v>193</v>
      </c>
      <c r="I76" s="69" t="s">
        <v>100</v>
      </c>
      <c r="J76" s="39">
        <v>30</v>
      </c>
      <c r="K76" s="39">
        <v>30</v>
      </c>
      <c r="L76" s="39">
        <f t="shared" si="18"/>
        <v>100</v>
      </c>
    </row>
    <row r="77" spans="1:15">
      <c r="A77" s="124" t="s">
        <v>56</v>
      </c>
      <c r="B77" s="75">
        <v>910</v>
      </c>
      <c r="C77" s="82" t="s">
        <v>19</v>
      </c>
      <c r="D77" s="82" t="s">
        <v>28</v>
      </c>
      <c r="E77" s="82"/>
      <c r="F77" s="82"/>
      <c r="G77" s="127"/>
      <c r="H77" s="117"/>
      <c r="I77" s="117"/>
      <c r="J77" s="118">
        <f>J78</f>
        <v>154.85399999999998</v>
      </c>
      <c r="K77" s="118">
        <f>K78</f>
        <v>35.22</v>
      </c>
      <c r="L77" s="118">
        <f t="shared" si="18"/>
        <v>22.744004029602078</v>
      </c>
    </row>
    <row r="78" spans="1:15" ht="31.5">
      <c r="A78" s="129" t="s">
        <v>153</v>
      </c>
      <c r="B78" s="75">
        <v>910</v>
      </c>
      <c r="C78" s="4" t="s">
        <v>19</v>
      </c>
      <c r="D78" s="4" t="s">
        <v>28</v>
      </c>
      <c r="E78" s="4" t="s">
        <v>47</v>
      </c>
      <c r="F78" s="4"/>
      <c r="G78" s="127"/>
      <c r="H78" s="38"/>
      <c r="I78" s="38"/>
      <c r="J78" s="39">
        <f>J80+J83</f>
        <v>154.85399999999998</v>
      </c>
      <c r="K78" s="39">
        <f>K80+K83</f>
        <v>35.22</v>
      </c>
      <c r="L78" s="39">
        <f t="shared" si="18"/>
        <v>22.744004029602078</v>
      </c>
    </row>
    <row r="79" spans="1:15" ht="47.25">
      <c r="A79" s="130" t="s">
        <v>154</v>
      </c>
      <c r="B79" s="75">
        <v>910</v>
      </c>
      <c r="C79" s="4" t="s">
        <v>19</v>
      </c>
      <c r="D79" s="4" t="s">
        <v>28</v>
      </c>
      <c r="E79" s="4" t="s">
        <v>47</v>
      </c>
      <c r="F79" s="101">
        <v>1</v>
      </c>
      <c r="G79" s="127"/>
      <c r="H79" s="38"/>
      <c r="I79" s="38"/>
      <c r="J79" s="39">
        <f>J80+J83</f>
        <v>154.85399999999998</v>
      </c>
      <c r="K79" s="39">
        <f>K80+K83</f>
        <v>35.22</v>
      </c>
      <c r="L79" s="39">
        <f t="shared" si="18"/>
        <v>22.744004029602078</v>
      </c>
    </row>
    <row r="80" spans="1:15">
      <c r="A80" s="76" t="s">
        <v>57</v>
      </c>
      <c r="B80" s="75">
        <v>910</v>
      </c>
      <c r="C80" s="4" t="s">
        <v>19</v>
      </c>
      <c r="D80" s="4" t="s">
        <v>28</v>
      </c>
      <c r="E80" s="4" t="s">
        <v>47</v>
      </c>
      <c r="F80" s="101">
        <v>1</v>
      </c>
      <c r="G80" s="70" t="s">
        <v>36</v>
      </c>
      <c r="H80" s="101">
        <v>43010</v>
      </c>
      <c r="I80" s="38"/>
      <c r="J80" s="39">
        <f>J81</f>
        <v>80</v>
      </c>
      <c r="K80" s="39">
        <f t="shared" ref="K80" si="19">K81</f>
        <v>18</v>
      </c>
      <c r="L80" s="39">
        <f t="shared" si="18"/>
        <v>22.5</v>
      </c>
    </row>
    <row r="81" spans="1:12" ht="17.25" customHeight="1">
      <c r="A81" s="76" t="s">
        <v>97</v>
      </c>
      <c r="B81" s="75">
        <v>910</v>
      </c>
      <c r="C81" s="4" t="s">
        <v>19</v>
      </c>
      <c r="D81" s="4" t="s">
        <v>28</v>
      </c>
      <c r="E81" s="4" t="s">
        <v>47</v>
      </c>
      <c r="F81" s="101">
        <v>1</v>
      </c>
      <c r="G81" s="70" t="s">
        <v>36</v>
      </c>
      <c r="H81" s="101">
        <v>43010</v>
      </c>
      <c r="I81" s="101">
        <v>200</v>
      </c>
      <c r="J81" s="39">
        <f>J82</f>
        <v>80</v>
      </c>
      <c r="K81" s="39">
        <f>K82</f>
        <v>18</v>
      </c>
      <c r="L81" s="39">
        <f t="shared" si="18"/>
        <v>22.5</v>
      </c>
    </row>
    <row r="82" spans="1:12" ht="31.5">
      <c r="A82" s="76" t="s">
        <v>98</v>
      </c>
      <c r="B82" s="75">
        <v>910</v>
      </c>
      <c r="C82" s="4" t="s">
        <v>19</v>
      </c>
      <c r="D82" s="4" t="s">
        <v>28</v>
      </c>
      <c r="E82" s="4" t="s">
        <v>47</v>
      </c>
      <c r="F82" s="101">
        <v>1</v>
      </c>
      <c r="G82" s="70" t="s">
        <v>36</v>
      </c>
      <c r="H82" s="101">
        <v>43010</v>
      </c>
      <c r="I82" s="101">
        <v>240</v>
      </c>
      <c r="J82" s="39">
        <v>80</v>
      </c>
      <c r="K82" s="39">
        <v>18</v>
      </c>
      <c r="L82" s="39">
        <f t="shared" si="18"/>
        <v>22.5</v>
      </c>
    </row>
    <row r="83" spans="1:12" ht="19.5" customHeight="1">
      <c r="A83" s="76" t="s">
        <v>131</v>
      </c>
      <c r="B83" s="75">
        <v>910</v>
      </c>
      <c r="C83" s="4" t="s">
        <v>19</v>
      </c>
      <c r="D83" s="4" t="s">
        <v>28</v>
      </c>
      <c r="E83" s="4" t="s">
        <v>47</v>
      </c>
      <c r="F83" s="101">
        <v>1</v>
      </c>
      <c r="G83" s="70" t="s">
        <v>36</v>
      </c>
      <c r="H83" s="101">
        <v>43040</v>
      </c>
      <c r="I83" s="38"/>
      <c r="J83" s="39">
        <f>J84</f>
        <v>74.853999999999999</v>
      </c>
      <c r="K83" s="39">
        <f t="shared" ref="K83:K84" si="20">K84</f>
        <v>17.22</v>
      </c>
      <c r="L83" s="39">
        <f t="shared" si="18"/>
        <v>23.0047826435461</v>
      </c>
    </row>
    <row r="84" spans="1:12" ht="16.5" customHeight="1">
      <c r="A84" s="76" t="s">
        <v>97</v>
      </c>
      <c r="B84" s="75">
        <v>910</v>
      </c>
      <c r="C84" s="4" t="s">
        <v>19</v>
      </c>
      <c r="D84" s="4" t="s">
        <v>28</v>
      </c>
      <c r="E84" s="4" t="s">
        <v>47</v>
      </c>
      <c r="F84" s="101">
        <v>1</v>
      </c>
      <c r="G84" s="70" t="s">
        <v>36</v>
      </c>
      <c r="H84" s="101">
        <v>43040</v>
      </c>
      <c r="I84" s="101">
        <v>200</v>
      </c>
      <c r="J84" s="39">
        <f>J85</f>
        <v>74.853999999999999</v>
      </c>
      <c r="K84" s="39">
        <f t="shared" si="20"/>
        <v>17.22</v>
      </c>
      <c r="L84" s="39">
        <f t="shared" si="18"/>
        <v>23.0047826435461</v>
      </c>
    </row>
    <row r="85" spans="1:12" ht="38.25" customHeight="1">
      <c r="A85" s="76" t="s">
        <v>98</v>
      </c>
      <c r="B85" s="75">
        <v>910</v>
      </c>
      <c r="C85" s="4" t="s">
        <v>19</v>
      </c>
      <c r="D85" s="4" t="s">
        <v>28</v>
      </c>
      <c r="E85" s="4" t="s">
        <v>47</v>
      </c>
      <c r="F85" s="101">
        <v>1</v>
      </c>
      <c r="G85" s="70" t="s">
        <v>36</v>
      </c>
      <c r="H85" s="101">
        <v>43040</v>
      </c>
      <c r="I85" s="101">
        <v>240</v>
      </c>
      <c r="J85" s="39">
        <f>75.1-0.246</f>
        <v>74.853999999999999</v>
      </c>
      <c r="K85" s="39">
        <v>17.22</v>
      </c>
      <c r="L85" s="39">
        <f t="shared" si="18"/>
        <v>23.0047826435461</v>
      </c>
    </row>
    <row r="86" spans="1:12">
      <c r="A86" s="124" t="s">
        <v>58</v>
      </c>
      <c r="B86" s="75">
        <v>910</v>
      </c>
      <c r="C86" s="82" t="s">
        <v>30</v>
      </c>
      <c r="D86" s="82"/>
      <c r="E86" s="83"/>
      <c r="F86" s="82"/>
      <c r="G86" s="82"/>
      <c r="H86" s="82"/>
      <c r="I86" s="133"/>
      <c r="J86" s="122">
        <f t="shared" ref="J86:K91" si="21">J87</f>
        <v>85.155000000000001</v>
      </c>
      <c r="K86" s="122">
        <f t="shared" si="21"/>
        <v>85.15</v>
      </c>
      <c r="L86" s="118">
        <f t="shared" si="18"/>
        <v>99.994128354177676</v>
      </c>
    </row>
    <row r="87" spans="1:12">
      <c r="A87" s="138" t="s">
        <v>26</v>
      </c>
      <c r="B87" s="75">
        <v>910</v>
      </c>
      <c r="C87" s="82" t="s">
        <v>30</v>
      </c>
      <c r="D87" s="82" t="s">
        <v>16</v>
      </c>
      <c r="E87" s="133"/>
      <c r="F87" s="82"/>
      <c r="G87" s="82"/>
      <c r="H87" s="82"/>
      <c r="I87" s="133"/>
      <c r="J87" s="122">
        <f t="shared" si="21"/>
        <v>85.155000000000001</v>
      </c>
      <c r="K87" s="122">
        <f t="shared" si="21"/>
        <v>85.15</v>
      </c>
      <c r="L87" s="118">
        <f t="shared" si="18"/>
        <v>99.994128354177676</v>
      </c>
    </row>
    <row r="88" spans="1:12" ht="31.5">
      <c r="A88" s="129" t="s">
        <v>153</v>
      </c>
      <c r="B88" s="75">
        <v>910</v>
      </c>
      <c r="C88" s="4" t="s">
        <v>30</v>
      </c>
      <c r="D88" s="4" t="s">
        <v>16</v>
      </c>
      <c r="E88" s="4">
        <v>89</v>
      </c>
      <c r="F88" s="4"/>
      <c r="G88" s="4"/>
      <c r="H88" s="4"/>
      <c r="I88" s="69"/>
      <c r="J88" s="123">
        <f t="shared" si="21"/>
        <v>85.155000000000001</v>
      </c>
      <c r="K88" s="123">
        <f t="shared" si="21"/>
        <v>85.15</v>
      </c>
      <c r="L88" s="39">
        <f t="shared" si="18"/>
        <v>99.994128354177676</v>
      </c>
    </row>
    <row r="89" spans="1:12" ht="47.25">
      <c r="A89" s="130" t="s">
        <v>154</v>
      </c>
      <c r="B89" s="75">
        <v>910</v>
      </c>
      <c r="C89" s="4" t="s">
        <v>30</v>
      </c>
      <c r="D89" s="4" t="s">
        <v>16</v>
      </c>
      <c r="E89" s="4">
        <v>89</v>
      </c>
      <c r="F89" s="4">
        <v>1</v>
      </c>
      <c r="G89" s="4"/>
      <c r="H89" s="4"/>
      <c r="I89" s="69"/>
      <c r="J89" s="123">
        <f t="shared" si="21"/>
        <v>85.155000000000001</v>
      </c>
      <c r="K89" s="123">
        <f t="shared" si="21"/>
        <v>85.15</v>
      </c>
      <c r="L89" s="39">
        <f t="shared" si="18"/>
        <v>99.994128354177676</v>
      </c>
    </row>
    <row r="90" spans="1:12">
      <c r="A90" s="77" t="s">
        <v>92</v>
      </c>
      <c r="B90" s="75">
        <v>910</v>
      </c>
      <c r="C90" s="139" t="s">
        <v>30</v>
      </c>
      <c r="D90" s="139" t="s">
        <v>16</v>
      </c>
      <c r="E90" s="106">
        <v>89</v>
      </c>
      <c r="F90" s="70">
        <v>1</v>
      </c>
      <c r="G90" s="70" t="s">
        <v>36</v>
      </c>
      <c r="H90" s="70" t="s">
        <v>60</v>
      </c>
      <c r="I90" s="106"/>
      <c r="J90" s="123">
        <f t="shared" si="21"/>
        <v>85.155000000000001</v>
      </c>
      <c r="K90" s="123">
        <f t="shared" si="21"/>
        <v>85.15</v>
      </c>
      <c r="L90" s="39">
        <f t="shared" si="18"/>
        <v>99.994128354177676</v>
      </c>
    </row>
    <row r="91" spans="1:12">
      <c r="A91" s="77" t="s">
        <v>93</v>
      </c>
      <c r="B91" s="75">
        <v>910</v>
      </c>
      <c r="C91" s="139" t="s">
        <v>30</v>
      </c>
      <c r="D91" s="139" t="s">
        <v>16</v>
      </c>
      <c r="E91" s="106">
        <v>89</v>
      </c>
      <c r="F91" s="70">
        <v>1</v>
      </c>
      <c r="G91" s="70" t="s">
        <v>36</v>
      </c>
      <c r="H91" s="70" t="s">
        <v>60</v>
      </c>
      <c r="I91" s="106" t="s">
        <v>95</v>
      </c>
      <c r="J91" s="123">
        <f t="shared" si="21"/>
        <v>85.155000000000001</v>
      </c>
      <c r="K91" s="123">
        <f t="shared" si="21"/>
        <v>85.15</v>
      </c>
      <c r="L91" s="39">
        <f t="shared" si="18"/>
        <v>99.994128354177676</v>
      </c>
    </row>
    <row r="92" spans="1:12">
      <c r="A92" s="77" t="s">
        <v>94</v>
      </c>
      <c r="B92" s="75">
        <v>910</v>
      </c>
      <c r="C92" s="139" t="s">
        <v>30</v>
      </c>
      <c r="D92" s="139" t="s">
        <v>16</v>
      </c>
      <c r="E92" s="106">
        <v>89</v>
      </c>
      <c r="F92" s="70">
        <v>1</v>
      </c>
      <c r="G92" s="70" t="s">
        <v>36</v>
      </c>
      <c r="H92" s="70" t="s">
        <v>60</v>
      </c>
      <c r="I92" s="106" t="s">
        <v>96</v>
      </c>
      <c r="J92" s="123">
        <f>83.1+2.055</f>
        <v>85.155000000000001</v>
      </c>
      <c r="K92" s="123">
        <v>85.15</v>
      </c>
      <c r="L92" s="39">
        <f t="shared" si="18"/>
        <v>99.994128354177676</v>
      </c>
    </row>
    <row r="93" spans="1:12">
      <c r="A93" s="121" t="s">
        <v>18</v>
      </c>
      <c r="B93" s="75">
        <v>910</v>
      </c>
      <c r="C93" s="140" t="s">
        <v>31</v>
      </c>
      <c r="D93" s="140"/>
      <c r="E93" s="131"/>
      <c r="F93" s="98"/>
      <c r="G93" s="98"/>
      <c r="H93" s="98"/>
      <c r="I93" s="131"/>
      <c r="J93" s="122">
        <f t="shared" ref="J93:K98" si="22">J94</f>
        <v>1</v>
      </c>
      <c r="K93" s="122">
        <f t="shared" si="22"/>
        <v>1</v>
      </c>
      <c r="L93" s="118">
        <f t="shared" si="18"/>
        <v>100</v>
      </c>
    </row>
    <row r="94" spans="1:12">
      <c r="A94" s="121" t="s">
        <v>61</v>
      </c>
      <c r="B94" s="75">
        <v>910</v>
      </c>
      <c r="C94" s="98">
        <v>13</v>
      </c>
      <c r="D94" s="98" t="s">
        <v>16</v>
      </c>
      <c r="E94" s="128"/>
      <c r="F94" s="98"/>
      <c r="G94" s="98"/>
      <c r="H94" s="98"/>
      <c r="I94" s="131"/>
      <c r="J94" s="122">
        <f t="shared" si="22"/>
        <v>1</v>
      </c>
      <c r="K94" s="122">
        <f t="shared" si="22"/>
        <v>1</v>
      </c>
      <c r="L94" s="118">
        <f t="shared" si="18"/>
        <v>100</v>
      </c>
    </row>
    <row r="95" spans="1:12" ht="31.5">
      <c r="A95" s="129" t="s">
        <v>153</v>
      </c>
      <c r="B95" s="75">
        <v>910</v>
      </c>
      <c r="C95" s="70" t="s">
        <v>31</v>
      </c>
      <c r="D95" s="70" t="s">
        <v>16</v>
      </c>
      <c r="E95" s="4">
        <v>89</v>
      </c>
      <c r="F95" s="4"/>
      <c r="G95" s="70"/>
      <c r="H95" s="70"/>
      <c r="I95" s="106"/>
      <c r="J95" s="123">
        <f t="shared" si="22"/>
        <v>1</v>
      </c>
      <c r="K95" s="123">
        <f t="shared" si="22"/>
        <v>1</v>
      </c>
      <c r="L95" s="39">
        <f t="shared" si="18"/>
        <v>100</v>
      </c>
    </row>
    <row r="96" spans="1:12" ht="47.25">
      <c r="A96" s="130" t="s">
        <v>154</v>
      </c>
      <c r="B96" s="75">
        <v>910</v>
      </c>
      <c r="C96" s="70" t="s">
        <v>31</v>
      </c>
      <c r="D96" s="70" t="s">
        <v>16</v>
      </c>
      <c r="E96" s="4">
        <v>89</v>
      </c>
      <c r="F96" s="4">
        <v>1</v>
      </c>
      <c r="G96" s="70"/>
      <c r="H96" s="70"/>
      <c r="I96" s="106"/>
      <c r="J96" s="123">
        <f t="shared" si="22"/>
        <v>1</v>
      </c>
      <c r="K96" s="123">
        <f t="shared" si="22"/>
        <v>1</v>
      </c>
      <c r="L96" s="39">
        <f t="shared" si="18"/>
        <v>100</v>
      </c>
    </row>
    <row r="97" spans="1:12">
      <c r="A97" s="76" t="s">
        <v>62</v>
      </c>
      <c r="B97" s="75">
        <v>910</v>
      </c>
      <c r="C97" s="70">
        <v>13</v>
      </c>
      <c r="D97" s="70" t="s">
        <v>16</v>
      </c>
      <c r="E97" s="78">
        <v>89</v>
      </c>
      <c r="F97" s="70">
        <v>1</v>
      </c>
      <c r="G97" s="70" t="s">
        <v>36</v>
      </c>
      <c r="H97" s="70">
        <v>41240</v>
      </c>
      <c r="I97" s="106"/>
      <c r="J97" s="141">
        <f t="shared" si="22"/>
        <v>1</v>
      </c>
      <c r="K97" s="141">
        <f t="shared" si="22"/>
        <v>1</v>
      </c>
      <c r="L97" s="39">
        <f t="shared" si="18"/>
        <v>100</v>
      </c>
    </row>
    <row r="98" spans="1:12">
      <c r="A98" s="76" t="s">
        <v>90</v>
      </c>
      <c r="B98" s="75">
        <v>910</v>
      </c>
      <c r="C98" s="70">
        <v>13</v>
      </c>
      <c r="D98" s="70" t="s">
        <v>16</v>
      </c>
      <c r="E98" s="78">
        <v>89</v>
      </c>
      <c r="F98" s="70">
        <v>1</v>
      </c>
      <c r="G98" s="70" t="s">
        <v>36</v>
      </c>
      <c r="H98" s="70" t="s">
        <v>67</v>
      </c>
      <c r="I98" s="106" t="s">
        <v>91</v>
      </c>
      <c r="J98" s="141">
        <f t="shared" si="22"/>
        <v>1</v>
      </c>
      <c r="K98" s="141">
        <f t="shared" si="22"/>
        <v>1</v>
      </c>
      <c r="L98" s="39">
        <f t="shared" si="18"/>
        <v>100</v>
      </c>
    </row>
    <row r="99" spans="1:12">
      <c r="A99" s="74" t="s">
        <v>63</v>
      </c>
      <c r="B99" s="75">
        <v>910</v>
      </c>
      <c r="C99" s="70">
        <v>13</v>
      </c>
      <c r="D99" s="70" t="s">
        <v>16</v>
      </c>
      <c r="E99" s="78">
        <v>89</v>
      </c>
      <c r="F99" s="70">
        <v>1</v>
      </c>
      <c r="G99" s="70" t="s">
        <v>36</v>
      </c>
      <c r="H99" s="70">
        <v>41240</v>
      </c>
      <c r="I99" s="106">
        <v>730</v>
      </c>
      <c r="J99" s="141">
        <v>1</v>
      </c>
      <c r="K99" s="141">
        <v>1</v>
      </c>
      <c r="L99" s="39">
        <f t="shared" si="18"/>
        <v>100</v>
      </c>
    </row>
  </sheetData>
  <autoFilter ref="A6:L99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 G78:G79 F77:G77 F78">
    <cfRule type="expression" dxfId="65" priority="87" stopIfTrue="1">
      <formula>$C40=""</formula>
    </cfRule>
    <cfRule type="expression" dxfId="64" priority="88" stopIfTrue="1">
      <formula>$D40&lt;&gt;""</formula>
    </cfRule>
  </conditionalFormatting>
  <conditionalFormatting sqref="A40">
    <cfRule type="expression" dxfId="63" priority="84" stopIfTrue="1">
      <formula>$F40=""</formula>
    </cfRule>
    <cfRule type="expression" dxfId="62" priority="85" stopIfTrue="1">
      <formula>#REF!&lt;&gt;""</formula>
    </cfRule>
    <cfRule type="expression" dxfId="61" priority="86" stopIfTrue="1">
      <formula>AND($G40="",$F40&lt;&gt;"")</formula>
    </cfRule>
  </conditionalFormatting>
  <conditionalFormatting sqref="F40">
    <cfRule type="expression" dxfId="60" priority="82" stopIfTrue="1">
      <formula>$C40=""</formula>
    </cfRule>
    <cfRule type="expression" dxfId="59" priority="83" stopIfTrue="1">
      <formula>$D40&lt;&gt;""</formula>
    </cfRule>
  </conditionalFormatting>
  <conditionalFormatting sqref="A80 A83">
    <cfRule type="expression" dxfId="58" priority="64" stopIfTrue="1">
      <formula>$F80=""</formula>
    </cfRule>
    <cfRule type="expression" dxfId="57" priority="66" stopIfTrue="1">
      <formula>AND($G80="",$F80&lt;&gt;"")</formula>
    </cfRule>
  </conditionalFormatting>
  <conditionalFormatting sqref="A83">
    <cfRule type="expression" dxfId="56" priority="48" stopIfTrue="1">
      <formula>$F83=""</formula>
    </cfRule>
    <cfRule type="expression" dxfId="55" priority="50" stopIfTrue="1">
      <formula>AND($G83="",$F83&lt;&gt;"")</formula>
    </cfRule>
  </conditionalFormatting>
  <conditionalFormatting sqref="A40">
    <cfRule type="expression" dxfId="54" priority="41" stopIfTrue="1">
      <formula>$F40=""</formula>
    </cfRule>
    <cfRule type="expression" dxfId="53" priority="42" stopIfTrue="1">
      <formula>#REF!&lt;&gt;""</formula>
    </cfRule>
    <cfRule type="expression" dxfId="52" priority="43" stopIfTrue="1">
      <formula>AND($G40="",$F40&lt;&gt;"")</formula>
    </cfRule>
  </conditionalFormatting>
  <conditionalFormatting sqref="G40">
    <cfRule type="expression" dxfId="51" priority="39" stopIfTrue="1">
      <formula>$C40=""</formula>
    </cfRule>
    <cfRule type="expression" dxfId="50" priority="40" stopIfTrue="1">
      <formula>$D40&lt;&gt;""</formula>
    </cfRule>
  </conditionalFormatting>
  <conditionalFormatting sqref="F40">
    <cfRule type="expression" dxfId="49" priority="37" stopIfTrue="1">
      <formula>$C40=""</formula>
    </cfRule>
    <cfRule type="expression" dxfId="48" priority="38" stopIfTrue="1">
      <formula>$D40&lt;&gt;""</formula>
    </cfRule>
  </conditionalFormatting>
  <conditionalFormatting sqref="A37">
    <cfRule type="expression" dxfId="47" priority="13" stopIfTrue="1">
      <formula>$F37=""</formula>
    </cfRule>
    <cfRule type="expression" dxfId="46" priority="14" stopIfTrue="1">
      <formula>#REF!&lt;&gt;""</formula>
    </cfRule>
    <cfRule type="expression" dxfId="45" priority="15" stopIfTrue="1">
      <formula>AND($G37="",$F37&lt;&gt;"")</formula>
    </cfRule>
  </conditionalFormatting>
  <conditionalFormatting sqref="A46">
    <cfRule type="expression" dxfId="44" priority="4" stopIfTrue="1">
      <formula>$F46=""</formula>
    </cfRule>
    <cfRule type="expression" dxfId="43" priority="5" stopIfTrue="1">
      <formula>$H46&lt;&gt;""</formula>
    </cfRule>
    <cfRule type="expression" dxfId="42" priority="6" stopIfTrue="1">
      <formula>AND($G46="",$F46&lt;&gt;"")</formula>
    </cfRule>
  </conditionalFormatting>
  <conditionalFormatting sqref="C46">
    <cfRule type="expression" dxfId="41" priority="1" stopIfTrue="1">
      <formula>$F46=""</formula>
    </cfRule>
    <cfRule type="expression" dxfId="40" priority="2" stopIfTrue="1">
      <formula>#REF!&lt;&gt;""</formula>
    </cfRule>
    <cfRule type="expression" dxfId="39" priority="3" stopIfTrue="1">
      <formula>AND($G46="",$F46&lt;&gt;"")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A80 A83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96"/>
  <sheetViews>
    <sheetView view="pageBreakPreview" topLeftCell="A4" zoomScaleNormal="75" zoomScaleSheetLayoutView="100" workbookViewId="0">
      <selection activeCell="I89" sqref="I89"/>
    </sheetView>
  </sheetViews>
  <sheetFormatPr defaultColWidth="8.5703125" defaultRowHeight="15.75"/>
  <cols>
    <col min="1" max="1" width="73.5703125" style="28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3.85546875" style="14" customWidth="1"/>
    <col min="11" max="11" width="13.5703125" style="14" customWidth="1"/>
    <col min="12" max="12" width="61.85546875" style="29" customWidth="1"/>
    <col min="13" max="13" width="11" style="14" customWidth="1"/>
    <col min="14" max="16384" width="8.5703125" style="14"/>
  </cols>
  <sheetData>
    <row r="1" spans="1:12" ht="111.75" customHeight="1">
      <c r="A1" s="107"/>
      <c r="B1" s="142"/>
      <c r="C1" s="109"/>
      <c r="D1" s="109"/>
      <c r="E1" s="109"/>
      <c r="F1" s="109"/>
      <c r="G1" s="109"/>
      <c r="H1" s="174"/>
      <c r="I1" s="214" t="s">
        <v>205</v>
      </c>
      <c r="J1" s="214"/>
      <c r="K1" s="214"/>
    </row>
    <row r="2" spans="1:12" ht="77.25" customHeight="1">
      <c r="A2" s="223" t="s">
        <v>206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2" ht="16.5" customHeight="1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175" t="s">
        <v>171</v>
      </c>
    </row>
    <row r="4" spans="1:12" ht="18.75" customHeight="1">
      <c r="A4" s="222" t="s">
        <v>12</v>
      </c>
      <c r="B4" s="222" t="s">
        <v>13</v>
      </c>
      <c r="C4" s="222" t="s">
        <v>172</v>
      </c>
      <c r="D4" s="222" t="s">
        <v>173</v>
      </c>
      <c r="E4" s="222"/>
      <c r="F4" s="222"/>
      <c r="G4" s="222"/>
      <c r="H4" s="222" t="s">
        <v>174</v>
      </c>
      <c r="I4" s="222" t="s">
        <v>64</v>
      </c>
      <c r="J4" s="222"/>
      <c r="K4" s="222"/>
    </row>
    <row r="5" spans="1:12" ht="33.75" customHeight="1">
      <c r="A5" s="222" t="s">
        <v>175</v>
      </c>
      <c r="B5" s="222" t="s">
        <v>175</v>
      </c>
      <c r="C5" s="222" t="s">
        <v>175</v>
      </c>
      <c r="D5" s="222" t="s">
        <v>175</v>
      </c>
      <c r="E5" s="222"/>
      <c r="F5" s="222"/>
      <c r="G5" s="222"/>
      <c r="H5" s="222" t="s">
        <v>175</v>
      </c>
      <c r="I5" s="144" t="s">
        <v>199</v>
      </c>
      <c r="J5" s="144" t="s">
        <v>200</v>
      </c>
      <c r="K5" s="144" t="s">
        <v>201</v>
      </c>
    </row>
    <row r="6" spans="1:12" ht="14.25" customHeight="1">
      <c r="A6" s="90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44">
        <v>9</v>
      </c>
      <c r="J6" s="144">
        <v>10</v>
      </c>
      <c r="K6" s="144">
        <v>11</v>
      </c>
    </row>
    <row r="7" spans="1:12" ht="18" customHeight="1">
      <c r="A7" s="145" t="s">
        <v>22</v>
      </c>
      <c r="B7" s="146"/>
      <c r="C7" s="146"/>
      <c r="D7" s="146"/>
      <c r="E7" s="146"/>
      <c r="F7" s="146"/>
      <c r="G7" s="146"/>
      <c r="H7" s="146"/>
      <c r="I7" s="147">
        <f>I8+I50+I59+I69+I83+I90</f>
        <v>2037.7249999999999</v>
      </c>
      <c r="J7" s="147">
        <f>J8+J50+J59+J69+J83+J90</f>
        <v>1752.2500000000002</v>
      </c>
      <c r="K7" s="122">
        <f t="shared" ref="K7:K16" si="0">J7/I7*100</f>
        <v>85.990504116109889</v>
      </c>
    </row>
    <row r="8" spans="1:12" ht="18" customHeight="1">
      <c r="A8" s="114" t="s">
        <v>15</v>
      </c>
      <c r="B8" s="75" t="s">
        <v>16</v>
      </c>
      <c r="C8" s="75"/>
      <c r="D8" s="82"/>
      <c r="E8" s="82"/>
      <c r="F8" s="82"/>
      <c r="G8" s="82"/>
      <c r="H8" s="115"/>
      <c r="I8" s="122">
        <f>I9+I18+I39+I45</f>
        <v>1342.9159999999999</v>
      </c>
      <c r="J8" s="122">
        <f t="shared" ref="J8" si="1">J9+J18+J39+J45</f>
        <v>1222.8800000000001</v>
      </c>
      <c r="K8" s="122">
        <f t="shared" si="0"/>
        <v>91.06154070693924</v>
      </c>
    </row>
    <row r="9" spans="1:12" s="31" customFormat="1" ht="31.5">
      <c r="A9" s="121" t="s">
        <v>32</v>
      </c>
      <c r="B9" s="82" t="s">
        <v>16</v>
      </c>
      <c r="C9" s="82" t="s">
        <v>27</v>
      </c>
      <c r="D9" s="82"/>
      <c r="E9" s="82"/>
      <c r="F9" s="82"/>
      <c r="G9" s="82"/>
      <c r="H9" s="83"/>
      <c r="I9" s="122">
        <f t="shared" ref="I9:J13" si="2">I10</f>
        <v>603.125</v>
      </c>
      <c r="J9" s="122">
        <f t="shared" si="2"/>
        <v>601.58000000000004</v>
      </c>
      <c r="K9" s="122">
        <f t="shared" si="0"/>
        <v>99.7438341968912</v>
      </c>
      <c r="L9" s="30"/>
    </row>
    <row r="10" spans="1:12" s="33" customFormat="1">
      <c r="A10" s="77" t="s">
        <v>129</v>
      </c>
      <c r="B10" s="4" t="s">
        <v>16</v>
      </c>
      <c r="C10" s="4" t="s">
        <v>27</v>
      </c>
      <c r="D10" s="4" t="s">
        <v>33</v>
      </c>
      <c r="E10" s="4"/>
      <c r="F10" s="4"/>
      <c r="G10" s="4"/>
      <c r="H10" s="71"/>
      <c r="I10" s="123">
        <f t="shared" si="2"/>
        <v>603.125</v>
      </c>
      <c r="J10" s="123">
        <f t="shared" si="2"/>
        <v>601.58000000000004</v>
      </c>
      <c r="K10" s="123">
        <f t="shared" si="0"/>
        <v>99.7438341968912</v>
      </c>
      <c r="L10" s="32"/>
    </row>
    <row r="11" spans="1:12" s="33" customFormat="1">
      <c r="A11" s="76" t="s">
        <v>127</v>
      </c>
      <c r="B11" s="4" t="s">
        <v>16</v>
      </c>
      <c r="C11" s="4" t="s">
        <v>27</v>
      </c>
      <c r="D11" s="4">
        <v>65</v>
      </c>
      <c r="E11" s="4">
        <v>1</v>
      </c>
      <c r="F11" s="82"/>
      <c r="G11" s="82"/>
      <c r="H11" s="83"/>
      <c r="I11" s="123">
        <f>I12+I15</f>
        <v>603.125</v>
      </c>
      <c r="J11" s="123">
        <f>J12+J15</f>
        <v>601.58000000000004</v>
      </c>
      <c r="K11" s="123">
        <f t="shared" si="0"/>
        <v>99.7438341968912</v>
      </c>
      <c r="L11" s="32"/>
    </row>
    <row r="12" spans="1:12" s="33" customFormat="1">
      <c r="A12" s="84" t="s">
        <v>109</v>
      </c>
      <c r="B12" s="70" t="s">
        <v>16</v>
      </c>
      <c r="C12" s="70" t="s">
        <v>27</v>
      </c>
      <c r="D12" s="70" t="s">
        <v>33</v>
      </c>
      <c r="E12" s="70" t="s">
        <v>23</v>
      </c>
      <c r="F12" s="70" t="s">
        <v>36</v>
      </c>
      <c r="G12" s="70" t="s">
        <v>37</v>
      </c>
      <c r="H12" s="83"/>
      <c r="I12" s="123">
        <f t="shared" si="2"/>
        <v>366.08000000000004</v>
      </c>
      <c r="J12" s="123">
        <f t="shared" si="2"/>
        <v>364.54</v>
      </c>
      <c r="K12" s="123">
        <f t="shared" si="0"/>
        <v>99.57932692307692</v>
      </c>
      <c r="L12" s="32"/>
    </row>
    <row r="13" spans="1:12" s="33" customFormat="1" ht="63">
      <c r="A13" s="84" t="s">
        <v>101</v>
      </c>
      <c r="B13" s="70" t="s">
        <v>16</v>
      </c>
      <c r="C13" s="70" t="s">
        <v>27</v>
      </c>
      <c r="D13" s="70" t="s">
        <v>33</v>
      </c>
      <c r="E13" s="70" t="s">
        <v>23</v>
      </c>
      <c r="F13" s="70" t="s">
        <v>36</v>
      </c>
      <c r="G13" s="70" t="s">
        <v>37</v>
      </c>
      <c r="H13" s="71" t="s">
        <v>103</v>
      </c>
      <c r="I13" s="123">
        <f t="shared" si="2"/>
        <v>366.08000000000004</v>
      </c>
      <c r="J13" s="123">
        <f t="shared" si="2"/>
        <v>364.54</v>
      </c>
      <c r="K13" s="123">
        <f t="shared" si="0"/>
        <v>99.57932692307692</v>
      </c>
      <c r="L13" s="32"/>
    </row>
    <row r="14" spans="1:12" ht="36" customHeight="1">
      <c r="A14" s="84" t="s">
        <v>102</v>
      </c>
      <c r="B14" s="70" t="s">
        <v>16</v>
      </c>
      <c r="C14" s="70" t="s">
        <v>27</v>
      </c>
      <c r="D14" s="70" t="s">
        <v>33</v>
      </c>
      <c r="E14" s="70" t="s">
        <v>23</v>
      </c>
      <c r="F14" s="70" t="s">
        <v>36</v>
      </c>
      <c r="G14" s="70" t="s">
        <v>37</v>
      </c>
      <c r="H14" s="71" t="s">
        <v>104</v>
      </c>
      <c r="I14" s="123">
        <f>'Прил 2'!J15</f>
        <v>366.08000000000004</v>
      </c>
      <c r="J14" s="123">
        <f>'Прил 2'!K15</f>
        <v>364.54</v>
      </c>
      <c r="K14" s="123">
        <f t="shared" si="0"/>
        <v>99.57932692307692</v>
      </c>
    </row>
    <row r="15" spans="1:12" ht="36" customHeight="1">
      <c r="A15" s="5" t="s">
        <v>188</v>
      </c>
      <c r="B15" s="181" t="s">
        <v>16</v>
      </c>
      <c r="C15" s="181" t="s">
        <v>27</v>
      </c>
      <c r="D15" s="181" t="s">
        <v>33</v>
      </c>
      <c r="E15" s="181" t="s">
        <v>23</v>
      </c>
      <c r="F15" s="181" t="s">
        <v>36</v>
      </c>
      <c r="G15" s="181" t="s">
        <v>189</v>
      </c>
      <c r="H15" s="182"/>
      <c r="I15" s="123">
        <f>I16</f>
        <v>237.04500000000002</v>
      </c>
      <c r="J15" s="123">
        <f t="shared" ref="J15:J16" si="3">J16</f>
        <v>237.04</v>
      </c>
      <c r="K15" s="123">
        <f t="shared" si="0"/>
        <v>99.997890695859425</v>
      </c>
    </row>
    <row r="16" spans="1:12" ht="36" customHeight="1">
      <c r="A16" s="183" t="s">
        <v>101</v>
      </c>
      <c r="B16" s="181" t="s">
        <v>16</v>
      </c>
      <c r="C16" s="181" t="s">
        <v>27</v>
      </c>
      <c r="D16" s="181" t="s">
        <v>33</v>
      </c>
      <c r="E16" s="181" t="s">
        <v>23</v>
      </c>
      <c r="F16" s="181" t="s">
        <v>36</v>
      </c>
      <c r="G16" s="181" t="s">
        <v>189</v>
      </c>
      <c r="H16" s="182" t="s">
        <v>103</v>
      </c>
      <c r="I16" s="123">
        <f>I17</f>
        <v>237.04500000000002</v>
      </c>
      <c r="J16" s="123">
        <f t="shared" si="3"/>
        <v>237.04</v>
      </c>
      <c r="K16" s="123">
        <f t="shared" si="0"/>
        <v>99.997890695859425</v>
      </c>
    </row>
    <row r="17" spans="1:12" ht="36" customHeight="1">
      <c r="A17" s="183" t="s">
        <v>102</v>
      </c>
      <c r="B17" s="181" t="s">
        <v>16</v>
      </c>
      <c r="C17" s="181" t="s">
        <v>27</v>
      </c>
      <c r="D17" s="181" t="s">
        <v>33</v>
      </c>
      <c r="E17" s="181" t="s">
        <v>23</v>
      </c>
      <c r="F17" s="181" t="s">
        <v>36</v>
      </c>
      <c r="G17" s="181" t="s">
        <v>189</v>
      </c>
      <c r="H17" s="182" t="s">
        <v>104</v>
      </c>
      <c r="I17" s="123">
        <f>'Прил 2'!J18</f>
        <v>237.04500000000002</v>
      </c>
      <c r="J17" s="123">
        <f>'Прил 2'!K18</f>
        <v>237.04</v>
      </c>
      <c r="K17" s="123">
        <f>J17/I17*100</f>
        <v>99.997890695859425</v>
      </c>
    </row>
    <row r="18" spans="1:12" ht="47.25">
      <c r="A18" s="124" t="s">
        <v>65</v>
      </c>
      <c r="B18" s="82" t="s">
        <v>16</v>
      </c>
      <c r="C18" s="82" t="s">
        <v>17</v>
      </c>
      <c r="D18" s="82"/>
      <c r="E18" s="82"/>
      <c r="F18" s="82"/>
      <c r="G18" s="82"/>
      <c r="H18" s="83"/>
      <c r="I18" s="122">
        <f>I19+I34</f>
        <v>734.29099999999994</v>
      </c>
      <c r="J18" s="122">
        <f>J19+J34</f>
        <v>621.30000000000007</v>
      </c>
      <c r="K18" s="122">
        <f t="shared" ref="K18:K81" si="4">J18/I18*100</f>
        <v>84.612231390552267</v>
      </c>
    </row>
    <row r="19" spans="1:12">
      <c r="A19" s="77" t="s">
        <v>129</v>
      </c>
      <c r="B19" s="4" t="s">
        <v>16</v>
      </c>
      <c r="C19" s="4" t="s">
        <v>17</v>
      </c>
      <c r="D19" s="4" t="s">
        <v>33</v>
      </c>
      <c r="E19" s="4"/>
      <c r="F19" s="4"/>
      <c r="G19" s="4"/>
      <c r="H19" s="71"/>
      <c r="I19" s="123">
        <f>I20</f>
        <v>734.09099999999989</v>
      </c>
      <c r="J19" s="123">
        <f>J20</f>
        <v>621.1</v>
      </c>
      <c r="K19" s="123">
        <f t="shared" si="4"/>
        <v>84.608039057827995</v>
      </c>
      <c r="L19" s="32"/>
    </row>
    <row r="20" spans="1:12" ht="31.5">
      <c r="A20" s="77" t="s">
        <v>130</v>
      </c>
      <c r="B20" s="70" t="s">
        <v>16</v>
      </c>
      <c r="C20" s="70" t="s">
        <v>17</v>
      </c>
      <c r="D20" s="70" t="s">
        <v>33</v>
      </c>
      <c r="E20" s="70" t="s">
        <v>24</v>
      </c>
      <c r="F20" s="82"/>
      <c r="G20" s="82"/>
      <c r="H20" s="83"/>
      <c r="I20" s="123">
        <f>I21+I24+I29</f>
        <v>734.09099999999989</v>
      </c>
      <c r="J20" s="123">
        <f>J21+J24+J29</f>
        <v>621.1</v>
      </c>
      <c r="K20" s="123">
        <f t="shared" si="4"/>
        <v>84.608039057827995</v>
      </c>
      <c r="L20" s="32"/>
    </row>
    <row r="21" spans="1:12" ht="33" customHeight="1">
      <c r="A21" s="84" t="s">
        <v>38</v>
      </c>
      <c r="B21" s="70" t="s">
        <v>16</v>
      </c>
      <c r="C21" s="70" t="s">
        <v>17</v>
      </c>
      <c r="D21" s="70" t="s">
        <v>33</v>
      </c>
      <c r="E21" s="70" t="s">
        <v>24</v>
      </c>
      <c r="F21" s="70" t="s">
        <v>36</v>
      </c>
      <c r="G21" s="70" t="s">
        <v>39</v>
      </c>
      <c r="H21" s="83"/>
      <c r="I21" s="123">
        <f t="shared" ref="I21:J22" si="5">I22</f>
        <v>148.80000000000001</v>
      </c>
      <c r="J21" s="123">
        <f t="shared" si="5"/>
        <v>113.8</v>
      </c>
      <c r="K21" s="123">
        <f t="shared" si="4"/>
        <v>76.478494623655905</v>
      </c>
    </row>
    <row r="22" spans="1:12" ht="63">
      <c r="A22" s="84" t="s">
        <v>101</v>
      </c>
      <c r="B22" s="70" t="s">
        <v>16</v>
      </c>
      <c r="C22" s="70" t="s">
        <v>17</v>
      </c>
      <c r="D22" s="70" t="s">
        <v>33</v>
      </c>
      <c r="E22" s="70" t="s">
        <v>24</v>
      </c>
      <c r="F22" s="70" t="s">
        <v>36</v>
      </c>
      <c r="G22" s="70" t="s">
        <v>39</v>
      </c>
      <c r="H22" s="71" t="s">
        <v>103</v>
      </c>
      <c r="I22" s="123">
        <f t="shared" si="5"/>
        <v>148.80000000000001</v>
      </c>
      <c r="J22" s="123">
        <f t="shared" si="5"/>
        <v>113.8</v>
      </c>
      <c r="K22" s="123">
        <f t="shared" si="4"/>
        <v>76.478494623655905</v>
      </c>
    </row>
    <row r="23" spans="1:12" ht="31.5">
      <c r="A23" s="84" t="s">
        <v>102</v>
      </c>
      <c r="B23" s="70" t="s">
        <v>16</v>
      </c>
      <c r="C23" s="70" t="s">
        <v>17</v>
      </c>
      <c r="D23" s="70" t="s">
        <v>33</v>
      </c>
      <c r="E23" s="70" t="s">
        <v>24</v>
      </c>
      <c r="F23" s="70" t="s">
        <v>36</v>
      </c>
      <c r="G23" s="70" t="s">
        <v>39</v>
      </c>
      <c r="H23" s="71" t="s">
        <v>104</v>
      </c>
      <c r="I23" s="123">
        <f>'Прил 2'!J24</f>
        <v>148.80000000000001</v>
      </c>
      <c r="J23" s="123">
        <f>'Прил 2'!K24</f>
        <v>113.8</v>
      </c>
      <c r="K23" s="123">
        <f t="shared" si="4"/>
        <v>76.478494623655905</v>
      </c>
    </row>
    <row r="24" spans="1:12">
      <c r="A24" s="76" t="s">
        <v>159</v>
      </c>
      <c r="B24" s="4" t="s">
        <v>16</v>
      </c>
      <c r="C24" s="4" t="s">
        <v>17</v>
      </c>
      <c r="D24" s="70" t="s">
        <v>33</v>
      </c>
      <c r="E24" s="70" t="s">
        <v>24</v>
      </c>
      <c r="F24" s="70" t="s">
        <v>36</v>
      </c>
      <c r="G24" s="70" t="s">
        <v>40</v>
      </c>
      <c r="H24" s="71"/>
      <c r="I24" s="123">
        <f>I27+I25</f>
        <v>243.14499999999998</v>
      </c>
      <c r="J24" s="123">
        <f t="shared" ref="J24" si="6">J27+J25</f>
        <v>165.20000000000002</v>
      </c>
      <c r="K24" s="123">
        <f t="shared" si="4"/>
        <v>67.942996977112429</v>
      </c>
    </row>
    <row r="25" spans="1:12" ht="31.5">
      <c r="A25" s="76" t="s">
        <v>97</v>
      </c>
      <c r="B25" s="70" t="s">
        <v>16</v>
      </c>
      <c r="C25" s="70" t="s">
        <v>17</v>
      </c>
      <c r="D25" s="70" t="s">
        <v>33</v>
      </c>
      <c r="E25" s="70" t="s">
        <v>24</v>
      </c>
      <c r="F25" s="70" t="s">
        <v>36</v>
      </c>
      <c r="G25" s="70" t="s">
        <v>40</v>
      </c>
      <c r="H25" s="71" t="s">
        <v>99</v>
      </c>
      <c r="I25" s="123">
        <f>I26</f>
        <v>217.6</v>
      </c>
      <c r="J25" s="123">
        <f t="shared" ref="J25" si="7">J26</f>
        <v>153.9</v>
      </c>
      <c r="K25" s="123">
        <f t="shared" si="4"/>
        <v>70.726102941176478</v>
      </c>
    </row>
    <row r="26" spans="1:12" ht="31.5">
      <c r="A26" s="76" t="s">
        <v>98</v>
      </c>
      <c r="B26" s="70" t="s">
        <v>16</v>
      </c>
      <c r="C26" s="70" t="s">
        <v>17</v>
      </c>
      <c r="D26" s="70" t="s">
        <v>33</v>
      </c>
      <c r="E26" s="70" t="s">
        <v>24</v>
      </c>
      <c r="F26" s="70" t="s">
        <v>36</v>
      </c>
      <c r="G26" s="70" t="s">
        <v>40</v>
      </c>
      <c r="H26" s="4" t="s">
        <v>100</v>
      </c>
      <c r="I26" s="123">
        <f>'Прил 2'!J27</f>
        <v>217.6</v>
      </c>
      <c r="J26" s="123">
        <f>'Прил 2'!K27</f>
        <v>153.9</v>
      </c>
      <c r="K26" s="123">
        <f t="shared" si="4"/>
        <v>70.726102941176478</v>
      </c>
    </row>
    <row r="27" spans="1:12" s="7" customFormat="1">
      <c r="A27" s="74" t="s">
        <v>105</v>
      </c>
      <c r="B27" s="4" t="s">
        <v>16</v>
      </c>
      <c r="C27" s="4" t="s">
        <v>17</v>
      </c>
      <c r="D27" s="70" t="s">
        <v>33</v>
      </c>
      <c r="E27" s="70" t="s">
        <v>24</v>
      </c>
      <c r="F27" s="70" t="s">
        <v>36</v>
      </c>
      <c r="G27" s="70" t="s">
        <v>40</v>
      </c>
      <c r="H27" s="113" t="s">
        <v>106</v>
      </c>
      <c r="I27" s="141">
        <f>I28</f>
        <v>25.545000000000002</v>
      </c>
      <c r="J27" s="141">
        <f>J28</f>
        <v>11.3</v>
      </c>
      <c r="K27" s="123">
        <f t="shared" si="4"/>
        <v>44.23566255627324</v>
      </c>
      <c r="L27" s="29" t="s">
        <v>25</v>
      </c>
    </row>
    <row r="28" spans="1:12" s="7" customFormat="1">
      <c r="A28" s="74" t="s">
        <v>107</v>
      </c>
      <c r="B28" s="4" t="s">
        <v>16</v>
      </c>
      <c r="C28" s="4" t="s">
        <v>17</v>
      </c>
      <c r="D28" s="4" t="s">
        <v>33</v>
      </c>
      <c r="E28" s="70" t="s">
        <v>24</v>
      </c>
      <c r="F28" s="70" t="s">
        <v>36</v>
      </c>
      <c r="G28" s="70" t="s">
        <v>40</v>
      </c>
      <c r="H28" s="113" t="s">
        <v>108</v>
      </c>
      <c r="I28" s="141">
        <f>'Прил 2'!J29</f>
        <v>25.545000000000002</v>
      </c>
      <c r="J28" s="141">
        <f>'Прил 2'!K29</f>
        <v>11.3</v>
      </c>
      <c r="K28" s="123">
        <f t="shared" si="4"/>
        <v>44.23566255627324</v>
      </c>
      <c r="L28" s="29"/>
    </row>
    <row r="29" spans="1:12" s="7" customFormat="1" ht="47.25">
      <c r="A29" s="5" t="s">
        <v>188</v>
      </c>
      <c r="B29" s="184" t="s">
        <v>16</v>
      </c>
      <c r="C29" s="184" t="s">
        <v>17</v>
      </c>
      <c r="D29" s="182" t="s">
        <v>33</v>
      </c>
      <c r="E29" s="181" t="s">
        <v>24</v>
      </c>
      <c r="F29" s="181" t="s">
        <v>36</v>
      </c>
      <c r="G29" s="181" t="s">
        <v>189</v>
      </c>
      <c r="H29" s="185"/>
      <c r="I29" s="141">
        <f>I30+I32</f>
        <v>342.14599999999996</v>
      </c>
      <c r="J29" s="141">
        <f>J30+J32</f>
        <v>342.1</v>
      </c>
      <c r="K29" s="123">
        <f t="shared" si="4"/>
        <v>99.986555447089856</v>
      </c>
      <c r="L29" s="29"/>
    </row>
    <row r="30" spans="1:12" s="7" customFormat="1" ht="63">
      <c r="A30" s="183" t="s">
        <v>101</v>
      </c>
      <c r="B30" s="184" t="s">
        <v>16</v>
      </c>
      <c r="C30" s="184" t="s">
        <v>17</v>
      </c>
      <c r="D30" s="182" t="s">
        <v>33</v>
      </c>
      <c r="E30" s="181" t="s">
        <v>24</v>
      </c>
      <c r="F30" s="181" t="s">
        <v>36</v>
      </c>
      <c r="G30" s="181" t="s">
        <v>189</v>
      </c>
      <c r="H30" s="185" t="s">
        <v>103</v>
      </c>
      <c r="I30" s="141">
        <f>I31</f>
        <v>324.14599999999996</v>
      </c>
      <c r="J30" s="141">
        <f t="shared" ref="J29:J30" si="8">J31</f>
        <v>324.10000000000002</v>
      </c>
      <c r="K30" s="123">
        <f t="shared" si="4"/>
        <v>99.985808863907025</v>
      </c>
      <c r="L30" s="29"/>
    </row>
    <row r="31" spans="1:12" s="7" customFormat="1" ht="31.5">
      <c r="A31" s="183" t="s">
        <v>102</v>
      </c>
      <c r="B31" s="184" t="s">
        <v>16</v>
      </c>
      <c r="C31" s="184" t="s">
        <v>17</v>
      </c>
      <c r="D31" s="182" t="s">
        <v>33</v>
      </c>
      <c r="E31" s="181" t="s">
        <v>24</v>
      </c>
      <c r="F31" s="181" t="s">
        <v>36</v>
      </c>
      <c r="G31" s="181" t="s">
        <v>189</v>
      </c>
      <c r="H31" s="185" t="s">
        <v>104</v>
      </c>
      <c r="I31" s="141">
        <f>'Прил 2'!J32</f>
        <v>324.14599999999996</v>
      </c>
      <c r="J31" s="141">
        <f>'Прил 2'!K32</f>
        <v>324.10000000000002</v>
      </c>
      <c r="K31" s="123">
        <f t="shared" si="4"/>
        <v>99.985808863907025</v>
      </c>
      <c r="L31" s="29"/>
    </row>
    <row r="32" spans="1:12" s="7" customFormat="1">
      <c r="A32" s="74" t="s">
        <v>105</v>
      </c>
      <c r="B32" s="184" t="s">
        <v>16</v>
      </c>
      <c r="C32" s="184" t="s">
        <v>17</v>
      </c>
      <c r="D32" s="182" t="s">
        <v>33</v>
      </c>
      <c r="E32" s="181" t="s">
        <v>24</v>
      </c>
      <c r="F32" s="181" t="s">
        <v>36</v>
      </c>
      <c r="G32" s="181" t="s">
        <v>189</v>
      </c>
      <c r="H32" s="185" t="s">
        <v>106</v>
      </c>
      <c r="I32" s="141">
        <f>I33</f>
        <v>18</v>
      </c>
      <c r="J32" s="141">
        <f t="shared" ref="J32" si="9">J33</f>
        <v>18</v>
      </c>
      <c r="K32" s="123">
        <f t="shared" si="4"/>
        <v>100</v>
      </c>
      <c r="L32" s="29"/>
    </row>
    <row r="33" spans="1:12" s="7" customFormat="1">
      <c r="A33" s="74" t="s">
        <v>107</v>
      </c>
      <c r="B33" s="184" t="s">
        <v>16</v>
      </c>
      <c r="C33" s="184" t="s">
        <v>17</v>
      </c>
      <c r="D33" s="182" t="s">
        <v>33</v>
      </c>
      <c r="E33" s="181" t="s">
        <v>24</v>
      </c>
      <c r="F33" s="181" t="s">
        <v>36</v>
      </c>
      <c r="G33" s="181" t="s">
        <v>189</v>
      </c>
      <c r="H33" s="185" t="s">
        <v>108</v>
      </c>
      <c r="I33" s="141">
        <f>'Прил 2'!J34</f>
        <v>18</v>
      </c>
      <c r="J33" s="141">
        <f>'Прил 2'!K34</f>
        <v>18</v>
      </c>
      <c r="K33" s="123">
        <f t="shared" si="4"/>
        <v>100</v>
      </c>
      <c r="L33" s="29"/>
    </row>
    <row r="34" spans="1:12" s="2" customFormat="1" ht="47.25">
      <c r="A34" s="77" t="s">
        <v>153</v>
      </c>
      <c r="B34" s="4" t="s">
        <v>16</v>
      </c>
      <c r="C34" s="4" t="s">
        <v>17</v>
      </c>
      <c r="D34" s="71">
        <v>89</v>
      </c>
      <c r="E34" s="70"/>
      <c r="F34" s="70"/>
      <c r="G34" s="70"/>
      <c r="H34" s="125"/>
      <c r="I34" s="141">
        <f>I35</f>
        <v>0.2</v>
      </c>
      <c r="J34" s="141">
        <f t="shared" ref="J34:J37" si="10">J35</f>
        <v>0.2</v>
      </c>
      <c r="K34" s="123">
        <f t="shared" si="4"/>
        <v>100</v>
      </c>
      <c r="L34" s="34"/>
    </row>
    <row r="35" spans="1:12" s="2" customFormat="1" ht="47.25">
      <c r="A35" s="77" t="s">
        <v>154</v>
      </c>
      <c r="B35" s="4" t="s">
        <v>16</v>
      </c>
      <c r="C35" s="4" t="s">
        <v>17</v>
      </c>
      <c r="D35" s="71">
        <v>89</v>
      </c>
      <c r="E35" s="70" t="s">
        <v>23</v>
      </c>
      <c r="F35" s="70"/>
      <c r="G35" s="70"/>
      <c r="H35" s="125"/>
      <c r="I35" s="37">
        <f>I36</f>
        <v>0.2</v>
      </c>
      <c r="J35" s="37">
        <f t="shared" si="10"/>
        <v>0.2</v>
      </c>
      <c r="K35" s="123">
        <f t="shared" si="4"/>
        <v>100</v>
      </c>
      <c r="L35" s="34"/>
    </row>
    <row r="36" spans="1:12" ht="94.5">
      <c r="A36" s="126" t="s">
        <v>128</v>
      </c>
      <c r="B36" s="4" t="s">
        <v>16</v>
      </c>
      <c r="C36" s="4" t="s">
        <v>17</v>
      </c>
      <c r="D36" s="71">
        <v>89</v>
      </c>
      <c r="E36" s="70" t="s">
        <v>23</v>
      </c>
      <c r="F36" s="70" t="s">
        <v>36</v>
      </c>
      <c r="G36" s="70" t="s">
        <v>42</v>
      </c>
      <c r="H36" s="125"/>
      <c r="I36" s="37">
        <f>I37</f>
        <v>0.2</v>
      </c>
      <c r="J36" s="37">
        <f t="shared" si="10"/>
        <v>0.2</v>
      </c>
      <c r="K36" s="123">
        <f t="shared" si="4"/>
        <v>100</v>
      </c>
    </row>
    <row r="37" spans="1:12" ht="31.5">
      <c r="A37" s="76" t="s">
        <v>97</v>
      </c>
      <c r="B37" s="4" t="s">
        <v>16</v>
      </c>
      <c r="C37" s="4" t="s">
        <v>17</v>
      </c>
      <c r="D37" s="71" t="s">
        <v>47</v>
      </c>
      <c r="E37" s="4" t="s">
        <v>23</v>
      </c>
      <c r="F37" s="70" t="s">
        <v>36</v>
      </c>
      <c r="G37" s="70" t="s">
        <v>42</v>
      </c>
      <c r="H37" s="125" t="s">
        <v>99</v>
      </c>
      <c r="I37" s="37">
        <f>I38</f>
        <v>0.2</v>
      </c>
      <c r="J37" s="37">
        <f t="shared" si="10"/>
        <v>0.2</v>
      </c>
      <c r="K37" s="123">
        <f t="shared" si="4"/>
        <v>100</v>
      </c>
    </row>
    <row r="38" spans="1:12" ht="31.5">
      <c r="A38" s="76" t="s">
        <v>98</v>
      </c>
      <c r="B38" s="4" t="s">
        <v>16</v>
      </c>
      <c r="C38" s="4" t="s">
        <v>17</v>
      </c>
      <c r="D38" s="71" t="s">
        <v>47</v>
      </c>
      <c r="E38" s="70" t="s">
        <v>23</v>
      </c>
      <c r="F38" s="70" t="s">
        <v>36</v>
      </c>
      <c r="G38" s="70" t="s">
        <v>42</v>
      </c>
      <c r="H38" s="125" t="s">
        <v>100</v>
      </c>
      <c r="I38" s="37">
        <f>'Прил 2'!J39</f>
        <v>0.2</v>
      </c>
      <c r="J38" s="37">
        <f>'Прил 2'!K39</f>
        <v>0.2</v>
      </c>
      <c r="K38" s="123">
        <f t="shared" si="4"/>
        <v>100</v>
      </c>
    </row>
    <row r="39" spans="1:12">
      <c r="A39" s="121" t="s">
        <v>43</v>
      </c>
      <c r="B39" s="98" t="s">
        <v>16</v>
      </c>
      <c r="C39" s="98" t="s">
        <v>44</v>
      </c>
      <c r="D39" s="98"/>
      <c r="E39" s="127"/>
      <c r="F39" s="127"/>
      <c r="G39" s="128"/>
      <c r="H39" s="128"/>
      <c r="I39" s="136">
        <f>I40</f>
        <v>5</v>
      </c>
      <c r="J39" s="136">
        <f t="shared" ref="J39:J43" si="11">J40</f>
        <v>0</v>
      </c>
      <c r="K39" s="122">
        <f t="shared" si="4"/>
        <v>0</v>
      </c>
    </row>
    <row r="40" spans="1:12" ht="47.25">
      <c r="A40" s="77" t="s">
        <v>153</v>
      </c>
      <c r="B40" s="70" t="s">
        <v>16</v>
      </c>
      <c r="C40" s="70" t="s">
        <v>44</v>
      </c>
      <c r="D40" s="71">
        <v>89</v>
      </c>
      <c r="E40" s="70"/>
      <c r="F40" s="70"/>
      <c r="G40" s="78"/>
      <c r="H40" s="78"/>
      <c r="I40" s="37">
        <f>I41</f>
        <v>5</v>
      </c>
      <c r="J40" s="37">
        <f t="shared" si="11"/>
        <v>0</v>
      </c>
      <c r="K40" s="123">
        <f t="shared" si="4"/>
        <v>0</v>
      </c>
      <c r="L40" s="34"/>
    </row>
    <row r="41" spans="1:12" s="7" customFormat="1" ht="47.25">
      <c r="A41" s="77" t="s">
        <v>154</v>
      </c>
      <c r="B41" s="70" t="s">
        <v>16</v>
      </c>
      <c r="C41" s="70" t="s">
        <v>44</v>
      </c>
      <c r="D41" s="71">
        <v>89</v>
      </c>
      <c r="E41" s="70" t="s">
        <v>23</v>
      </c>
      <c r="F41" s="70"/>
      <c r="G41" s="78"/>
      <c r="H41" s="78"/>
      <c r="I41" s="37">
        <f>I42</f>
        <v>5</v>
      </c>
      <c r="J41" s="37">
        <f t="shared" si="11"/>
        <v>0</v>
      </c>
      <c r="K41" s="123">
        <f t="shared" si="4"/>
        <v>0</v>
      </c>
      <c r="L41" s="34"/>
    </row>
    <row r="42" spans="1:12" s="7" customFormat="1" ht="31.5">
      <c r="A42" s="76" t="s">
        <v>155</v>
      </c>
      <c r="B42" s="70" t="s">
        <v>16</v>
      </c>
      <c r="C42" s="70" t="s">
        <v>44</v>
      </c>
      <c r="D42" s="71">
        <v>89</v>
      </c>
      <c r="E42" s="70" t="s">
        <v>23</v>
      </c>
      <c r="F42" s="70" t="s">
        <v>36</v>
      </c>
      <c r="G42" s="70" t="s">
        <v>45</v>
      </c>
      <c r="H42" s="78"/>
      <c r="I42" s="37">
        <f>I43</f>
        <v>5</v>
      </c>
      <c r="J42" s="37">
        <f t="shared" si="11"/>
        <v>0</v>
      </c>
      <c r="K42" s="123">
        <f t="shared" si="4"/>
        <v>0</v>
      </c>
      <c r="L42" s="29"/>
    </row>
    <row r="43" spans="1:12" s="35" customFormat="1">
      <c r="A43" s="74" t="s">
        <v>105</v>
      </c>
      <c r="B43" s="70" t="s">
        <v>16</v>
      </c>
      <c r="C43" s="70" t="s">
        <v>44</v>
      </c>
      <c r="D43" s="71">
        <v>89</v>
      </c>
      <c r="E43" s="70" t="s">
        <v>23</v>
      </c>
      <c r="F43" s="70" t="s">
        <v>36</v>
      </c>
      <c r="G43" s="70" t="s">
        <v>45</v>
      </c>
      <c r="H43" s="78" t="s">
        <v>106</v>
      </c>
      <c r="I43" s="37">
        <f>I44</f>
        <v>5</v>
      </c>
      <c r="J43" s="37">
        <f t="shared" si="11"/>
        <v>0</v>
      </c>
      <c r="K43" s="123">
        <f t="shared" si="4"/>
        <v>0</v>
      </c>
      <c r="L43" s="29"/>
    </row>
    <row r="44" spans="1:12" s="7" customFormat="1" ht="18.75" customHeight="1">
      <c r="A44" s="76" t="s">
        <v>46</v>
      </c>
      <c r="B44" s="70" t="s">
        <v>16</v>
      </c>
      <c r="C44" s="70" t="s">
        <v>44</v>
      </c>
      <c r="D44" s="70" t="s">
        <v>47</v>
      </c>
      <c r="E44" s="70" t="s">
        <v>23</v>
      </c>
      <c r="F44" s="70" t="s">
        <v>36</v>
      </c>
      <c r="G44" s="70" t="s">
        <v>45</v>
      </c>
      <c r="H44" s="78" t="s">
        <v>48</v>
      </c>
      <c r="I44" s="37">
        <f>'Прил 2'!J45</f>
        <v>5</v>
      </c>
      <c r="J44" s="37">
        <f>'Прил 2'!K45</f>
        <v>0</v>
      </c>
      <c r="K44" s="123">
        <f t="shared" si="4"/>
        <v>0</v>
      </c>
      <c r="L44" s="29"/>
    </row>
    <row r="45" spans="1:12" s="7" customFormat="1" ht="18.75" customHeight="1">
      <c r="A45" s="76" t="s">
        <v>194</v>
      </c>
      <c r="B45" s="188" t="s">
        <v>16</v>
      </c>
      <c r="C45" s="98" t="s">
        <v>31</v>
      </c>
      <c r="D45" s="78"/>
      <c r="E45" s="70"/>
      <c r="F45" s="70"/>
      <c r="G45" s="70"/>
      <c r="H45" s="106"/>
      <c r="I45" s="136">
        <f>I46</f>
        <v>0.5</v>
      </c>
      <c r="J45" s="136">
        <f t="shared" ref="J45:J48" si="12">J46</f>
        <v>0</v>
      </c>
      <c r="K45" s="122">
        <f t="shared" si="4"/>
        <v>0</v>
      </c>
      <c r="L45" s="29"/>
    </row>
    <row r="46" spans="1:12" s="7" customFormat="1" ht="50.25" customHeight="1">
      <c r="A46" s="76" t="s">
        <v>195</v>
      </c>
      <c r="B46" s="70" t="s">
        <v>16</v>
      </c>
      <c r="C46" s="70" t="s">
        <v>31</v>
      </c>
      <c r="D46" s="78" t="s">
        <v>44</v>
      </c>
      <c r="E46" s="70"/>
      <c r="F46" s="70"/>
      <c r="G46" s="70"/>
      <c r="H46" s="106"/>
      <c r="I46" s="37">
        <f>I47</f>
        <v>0.5</v>
      </c>
      <c r="J46" s="37">
        <f t="shared" si="12"/>
        <v>0</v>
      </c>
      <c r="K46" s="123">
        <f t="shared" si="4"/>
        <v>0</v>
      </c>
      <c r="L46" s="29"/>
    </row>
    <row r="47" spans="1:12" s="7" customFormat="1" ht="20.25" customHeight="1">
      <c r="A47" s="76" t="s">
        <v>197</v>
      </c>
      <c r="B47" s="70" t="s">
        <v>16</v>
      </c>
      <c r="C47" s="70" t="s">
        <v>31</v>
      </c>
      <c r="D47" s="78" t="s">
        <v>44</v>
      </c>
      <c r="E47" s="70" t="s">
        <v>34</v>
      </c>
      <c r="F47" s="70" t="s">
        <v>36</v>
      </c>
      <c r="G47" s="70" t="s">
        <v>196</v>
      </c>
      <c r="H47" s="106"/>
      <c r="I47" s="37">
        <f>I48</f>
        <v>0.5</v>
      </c>
      <c r="J47" s="37">
        <f t="shared" si="12"/>
        <v>0</v>
      </c>
      <c r="K47" s="123">
        <f t="shared" si="4"/>
        <v>0</v>
      </c>
      <c r="L47" s="29"/>
    </row>
    <row r="48" spans="1:12" s="7" customFormat="1" ht="34.5" customHeight="1">
      <c r="A48" s="76" t="s">
        <v>97</v>
      </c>
      <c r="B48" s="70" t="s">
        <v>16</v>
      </c>
      <c r="C48" s="70" t="s">
        <v>31</v>
      </c>
      <c r="D48" s="78" t="s">
        <v>44</v>
      </c>
      <c r="E48" s="70" t="s">
        <v>34</v>
      </c>
      <c r="F48" s="70" t="s">
        <v>36</v>
      </c>
      <c r="G48" s="70" t="s">
        <v>196</v>
      </c>
      <c r="H48" s="106" t="s">
        <v>99</v>
      </c>
      <c r="I48" s="37">
        <f>I49</f>
        <v>0.5</v>
      </c>
      <c r="J48" s="37">
        <f t="shared" si="12"/>
        <v>0</v>
      </c>
      <c r="K48" s="123">
        <f t="shared" si="4"/>
        <v>0</v>
      </c>
      <c r="L48" s="29"/>
    </row>
    <row r="49" spans="1:12" s="7" customFormat="1" ht="36.75" customHeight="1">
      <c r="A49" s="76" t="s">
        <v>98</v>
      </c>
      <c r="B49" s="70" t="s">
        <v>16</v>
      </c>
      <c r="C49" s="70" t="s">
        <v>31</v>
      </c>
      <c r="D49" s="78" t="s">
        <v>44</v>
      </c>
      <c r="E49" s="70" t="s">
        <v>34</v>
      </c>
      <c r="F49" s="70" t="s">
        <v>36</v>
      </c>
      <c r="G49" s="70" t="s">
        <v>196</v>
      </c>
      <c r="H49" s="106" t="s">
        <v>100</v>
      </c>
      <c r="I49" s="37">
        <f>'Прил 2'!J50</f>
        <v>0.5</v>
      </c>
      <c r="J49" s="37">
        <f>'Прил 2'!K50</f>
        <v>0</v>
      </c>
      <c r="K49" s="123">
        <f t="shared" si="4"/>
        <v>0</v>
      </c>
      <c r="L49" s="29"/>
    </row>
    <row r="50" spans="1:12">
      <c r="A50" s="121" t="s">
        <v>49</v>
      </c>
      <c r="B50" s="98" t="s">
        <v>27</v>
      </c>
      <c r="C50" s="98"/>
      <c r="D50" s="128"/>
      <c r="E50" s="98"/>
      <c r="F50" s="98"/>
      <c r="G50" s="98"/>
      <c r="H50" s="131"/>
      <c r="I50" s="118">
        <f>I51</f>
        <v>109.3</v>
      </c>
      <c r="J50" s="118">
        <f t="shared" ref="J50:J53" si="13">J51</f>
        <v>109.3</v>
      </c>
      <c r="K50" s="122">
        <f t="shared" si="4"/>
        <v>100</v>
      </c>
    </row>
    <row r="51" spans="1:12">
      <c r="A51" s="124" t="s">
        <v>50</v>
      </c>
      <c r="B51" s="132" t="s">
        <v>27</v>
      </c>
      <c r="C51" s="132" t="s">
        <v>28</v>
      </c>
      <c r="D51" s="83"/>
      <c r="E51" s="82"/>
      <c r="F51" s="82"/>
      <c r="G51" s="82"/>
      <c r="H51" s="133"/>
      <c r="I51" s="118">
        <f>I52</f>
        <v>109.3</v>
      </c>
      <c r="J51" s="118">
        <f t="shared" si="13"/>
        <v>109.3</v>
      </c>
      <c r="K51" s="122">
        <f t="shared" si="4"/>
        <v>100</v>
      </c>
    </row>
    <row r="52" spans="1:12" ht="47.25">
      <c r="A52" s="77" t="s">
        <v>153</v>
      </c>
      <c r="B52" s="113" t="s">
        <v>27</v>
      </c>
      <c r="C52" s="113" t="s">
        <v>28</v>
      </c>
      <c r="D52" s="4">
        <v>89</v>
      </c>
      <c r="E52" s="4"/>
      <c r="F52" s="4"/>
      <c r="G52" s="4"/>
      <c r="H52" s="69"/>
      <c r="I52" s="39">
        <f>I53</f>
        <v>109.3</v>
      </c>
      <c r="J52" s="39">
        <f t="shared" si="13"/>
        <v>109.3</v>
      </c>
      <c r="K52" s="123">
        <f t="shared" si="4"/>
        <v>100</v>
      </c>
      <c r="L52" s="34"/>
    </row>
    <row r="53" spans="1:12" ht="47.25">
      <c r="A53" s="77" t="s">
        <v>154</v>
      </c>
      <c r="B53" s="113" t="s">
        <v>27</v>
      </c>
      <c r="C53" s="113" t="s">
        <v>28</v>
      </c>
      <c r="D53" s="4">
        <v>89</v>
      </c>
      <c r="E53" s="4">
        <v>1</v>
      </c>
      <c r="F53" s="4"/>
      <c r="G53" s="4"/>
      <c r="H53" s="69"/>
      <c r="I53" s="39">
        <f>I54</f>
        <v>109.3</v>
      </c>
      <c r="J53" s="39">
        <f t="shared" si="13"/>
        <v>109.3</v>
      </c>
      <c r="K53" s="123">
        <f t="shared" si="4"/>
        <v>100</v>
      </c>
      <c r="L53" s="34"/>
    </row>
    <row r="54" spans="1:12" ht="47.25">
      <c r="A54" s="134" t="s">
        <v>161</v>
      </c>
      <c r="B54" s="113" t="s">
        <v>27</v>
      </c>
      <c r="C54" s="113" t="s">
        <v>28</v>
      </c>
      <c r="D54" s="135">
        <v>89</v>
      </c>
      <c r="E54" s="4">
        <v>1</v>
      </c>
      <c r="F54" s="4" t="s">
        <v>36</v>
      </c>
      <c r="G54" s="4">
        <v>51180</v>
      </c>
      <c r="H54" s="69"/>
      <c r="I54" s="39">
        <f>I55+I57</f>
        <v>109.3</v>
      </c>
      <c r="J54" s="39">
        <f>J55+J57</f>
        <v>109.3</v>
      </c>
      <c r="K54" s="123">
        <f t="shared" si="4"/>
        <v>100</v>
      </c>
    </row>
    <row r="55" spans="1:12" ht="63">
      <c r="A55" s="84" t="s">
        <v>101</v>
      </c>
      <c r="B55" s="113" t="s">
        <v>27</v>
      </c>
      <c r="C55" s="113" t="s">
        <v>28</v>
      </c>
      <c r="D55" s="135">
        <v>89</v>
      </c>
      <c r="E55" s="4">
        <v>1</v>
      </c>
      <c r="F55" s="4" t="s">
        <v>36</v>
      </c>
      <c r="G55" s="4" t="s">
        <v>51</v>
      </c>
      <c r="H55" s="69" t="s">
        <v>103</v>
      </c>
      <c r="I55" s="39">
        <f>I56</f>
        <v>105.3</v>
      </c>
      <c r="J55" s="39">
        <f>J56</f>
        <v>105.3</v>
      </c>
      <c r="K55" s="123">
        <f t="shared" si="4"/>
        <v>100</v>
      </c>
    </row>
    <row r="56" spans="1:12" ht="31.5">
      <c r="A56" s="84" t="s">
        <v>102</v>
      </c>
      <c r="B56" s="113" t="s">
        <v>27</v>
      </c>
      <c r="C56" s="113" t="s">
        <v>28</v>
      </c>
      <c r="D56" s="135">
        <v>89</v>
      </c>
      <c r="E56" s="4">
        <v>1</v>
      </c>
      <c r="F56" s="4" t="s">
        <v>36</v>
      </c>
      <c r="G56" s="4" t="s">
        <v>51</v>
      </c>
      <c r="H56" s="69" t="s">
        <v>104</v>
      </c>
      <c r="I56" s="39">
        <f>'Прил 2'!J57</f>
        <v>105.3</v>
      </c>
      <c r="J56" s="39">
        <f>'Прил 2'!K57</f>
        <v>105.3</v>
      </c>
      <c r="K56" s="123">
        <f t="shared" si="4"/>
        <v>100</v>
      </c>
    </row>
    <row r="57" spans="1:12" ht="31.5">
      <c r="A57" s="76" t="s">
        <v>97</v>
      </c>
      <c r="B57" s="113" t="s">
        <v>27</v>
      </c>
      <c r="C57" s="113" t="s">
        <v>28</v>
      </c>
      <c r="D57" s="135">
        <v>89</v>
      </c>
      <c r="E57" s="4">
        <v>1</v>
      </c>
      <c r="F57" s="4" t="s">
        <v>36</v>
      </c>
      <c r="G57" s="4">
        <v>51180</v>
      </c>
      <c r="H57" s="69" t="s">
        <v>99</v>
      </c>
      <c r="I57" s="39">
        <f t="shared" ref="I57:J57" si="14">I58</f>
        <v>4</v>
      </c>
      <c r="J57" s="39">
        <f t="shared" si="14"/>
        <v>4</v>
      </c>
      <c r="K57" s="123">
        <f t="shared" si="4"/>
        <v>100</v>
      </c>
    </row>
    <row r="58" spans="1:12" ht="31.5">
      <c r="A58" s="76" t="s">
        <v>98</v>
      </c>
      <c r="B58" s="113" t="s">
        <v>27</v>
      </c>
      <c r="C58" s="113" t="s">
        <v>28</v>
      </c>
      <c r="D58" s="135">
        <v>89</v>
      </c>
      <c r="E58" s="4">
        <v>1</v>
      </c>
      <c r="F58" s="4" t="s">
        <v>36</v>
      </c>
      <c r="G58" s="4">
        <v>51180</v>
      </c>
      <c r="H58" s="69" t="s">
        <v>100</v>
      </c>
      <c r="I58" s="39">
        <f>'Прил 2'!J59</f>
        <v>4</v>
      </c>
      <c r="J58" s="39">
        <f>'Прил 2'!K59</f>
        <v>4</v>
      </c>
      <c r="K58" s="123">
        <f t="shared" si="4"/>
        <v>100</v>
      </c>
    </row>
    <row r="59" spans="1:12">
      <c r="A59" s="124" t="s">
        <v>52</v>
      </c>
      <c r="B59" s="132" t="s">
        <v>17</v>
      </c>
      <c r="C59" s="132"/>
      <c r="D59" s="82"/>
      <c r="E59" s="82"/>
      <c r="F59" s="82"/>
      <c r="G59" s="82"/>
      <c r="H59" s="82"/>
      <c r="I59" s="118">
        <f t="shared" ref="I59:J59" si="15">I60</f>
        <v>314.5</v>
      </c>
      <c r="J59" s="118">
        <f t="shared" si="15"/>
        <v>268.7</v>
      </c>
      <c r="K59" s="122">
        <f t="shared" si="4"/>
        <v>85.43720190779014</v>
      </c>
    </row>
    <row r="60" spans="1:12">
      <c r="A60" s="124" t="s">
        <v>53</v>
      </c>
      <c r="B60" s="82" t="s">
        <v>17</v>
      </c>
      <c r="C60" s="82" t="s">
        <v>29</v>
      </c>
      <c r="D60" s="137"/>
      <c r="E60" s="137"/>
      <c r="F60" s="137"/>
      <c r="G60" s="137"/>
      <c r="H60" s="82"/>
      <c r="I60" s="118">
        <f>I61+I65</f>
        <v>314.5</v>
      </c>
      <c r="J60" s="118">
        <f t="shared" ref="J60" si="16">J61+J65</f>
        <v>268.7</v>
      </c>
      <c r="K60" s="122">
        <f t="shared" si="4"/>
        <v>85.43720190779014</v>
      </c>
    </row>
    <row r="61" spans="1:12" ht="78.75">
      <c r="A61" s="129" t="s">
        <v>190</v>
      </c>
      <c r="B61" s="70" t="s">
        <v>17</v>
      </c>
      <c r="C61" s="70" t="s">
        <v>29</v>
      </c>
      <c r="D61" s="70" t="s">
        <v>31</v>
      </c>
      <c r="E61" s="70"/>
      <c r="F61" s="70"/>
      <c r="G61" s="70"/>
      <c r="H61" s="4"/>
      <c r="I61" s="39">
        <f>I62</f>
        <v>294.64999999999998</v>
      </c>
      <c r="J61" s="39">
        <f t="shared" ref="J61:J63" si="17">J62</f>
        <v>268.7</v>
      </c>
      <c r="K61" s="123">
        <f t="shared" si="4"/>
        <v>91.192940777193286</v>
      </c>
    </row>
    <row r="62" spans="1:12" ht="173.25">
      <c r="A62" s="165" t="s">
        <v>165</v>
      </c>
      <c r="B62" s="70" t="s">
        <v>17</v>
      </c>
      <c r="C62" s="70" t="s">
        <v>29</v>
      </c>
      <c r="D62" s="70" t="s">
        <v>31</v>
      </c>
      <c r="E62" s="70" t="s">
        <v>34</v>
      </c>
      <c r="F62" s="70" t="s">
        <v>16</v>
      </c>
      <c r="G62" s="70" t="s">
        <v>54</v>
      </c>
      <c r="H62" s="4"/>
      <c r="I62" s="39">
        <f>I63</f>
        <v>294.64999999999998</v>
      </c>
      <c r="J62" s="39">
        <f t="shared" si="17"/>
        <v>268.7</v>
      </c>
      <c r="K62" s="123">
        <f t="shared" si="4"/>
        <v>91.192940777193286</v>
      </c>
    </row>
    <row r="63" spans="1:12" ht="31.5">
      <c r="A63" s="76" t="s">
        <v>97</v>
      </c>
      <c r="B63" s="70" t="s">
        <v>17</v>
      </c>
      <c r="C63" s="70" t="s">
        <v>29</v>
      </c>
      <c r="D63" s="70" t="s">
        <v>31</v>
      </c>
      <c r="E63" s="70" t="s">
        <v>34</v>
      </c>
      <c r="F63" s="70" t="s">
        <v>16</v>
      </c>
      <c r="G63" s="70" t="s">
        <v>54</v>
      </c>
      <c r="H63" s="4" t="s">
        <v>99</v>
      </c>
      <c r="I63" s="39">
        <f>I64</f>
        <v>294.64999999999998</v>
      </c>
      <c r="J63" s="39">
        <f t="shared" si="17"/>
        <v>268.7</v>
      </c>
      <c r="K63" s="123">
        <f t="shared" si="4"/>
        <v>91.192940777193286</v>
      </c>
    </row>
    <row r="64" spans="1:12" ht="31.5">
      <c r="A64" s="76" t="s">
        <v>98</v>
      </c>
      <c r="B64" s="70" t="s">
        <v>17</v>
      </c>
      <c r="C64" s="70" t="s">
        <v>29</v>
      </c>
      <c r="D64" s="70" t="s">
        <v>31</v>
      </c>
      <c r="E64" s="70" t="s">
        <v>34</v>
      </c>
      <c r="F64" s="70" t="s">
        <v>16</v>
      </c>
      <c r="G64" s="70" t="s">
        <v>54</v>
      </c>
      <c r="H64" s="4" t="s">
        <v>100</v>
      </c>
      <c r="I64" s="39">
        <f>'Прил 2'!J65</f>
        <v>294.64999999999998</v>
      </c>
      <c r="J64" s="39">
        <f>'Прил 2'!K65</f>
        <v>268.7</v>
      </c>
      <c r="K64" s="123">
        <f t="shared" si="4"/>
        <v>91.192940777193286</v>
      </c>
    </row>
    <row r="65" spans="1:11" ht="63">
      <c r="A65" s="100" t="s">
        <v>191</v>
      </c>
      <c r="B65" s="4" t="s">
        <v>17</v>
      </c>
      <c r="C65" s="4" t="s">
        <v>29</v>
      </c>
      <c r="D65" s="4" t="s">
        <v>198</v>
      </c>
      <c r="E65" s="4"/>
      <c r="F65" s="4"/>
      <c r="G65" s="4"/>
      <c r="H65" s="4"/>
      <c r="I65" s="39">
        <f>I66</f>
        <v>19.850000000000001</v>
      </c>
      <c r="J65" s="39">
        <f t="shared" ref="J65:J67" si="18">J66</f>
        <v>0</v>
      </c>
      <c r="K65" s="123">
        <f t="shared" si="4"/>
        <v>0</v>
      </c>
    </row>
    <row r="66" spans="1:11" ht="173.25">
      <c r="A66" s="165" t="s">
        <v>165</v>
      </c>
      <c r="B66" s="70" t="s">
        <v>17</v>
      </c>
      <c r="C66" s="70" t="s">
        <v>29</v>
      </c>
      <c r="D66" s="70" t="s">
        <v>198</v>
      </c>
      <c r="E66" s="70" t="s">
        <v>34</v>
      </c>
      <c r="F66" s="70" t="s">
        <v>16</v>
      </c>
      <c r="G66" s="70" t="s">
        <v>54</v>
      </c>
      <c r="H66" s="4"/>
      <c r="I66" s="39">
        <f>I67</f>
        <v>19.850000000000001</v>
      </c>
      <c r="J66" s="39">
        <f t="shared" si="18"/>
        <v>0</v>
      </c>
      <c r="K66" s="123">
        <f t="shared" si="4"/>
        <v>0</v>
      </c>
    </row>
    <row r="67" spans="1:11" ht="31.5">
      <c r="A67" s="76" t="s">
        <v>97</v>
      </c>
      <c r="B67" s="70" t="s">
        <v>17</v>
      </c>
      <c r="C67" s="70" t="s">
        <v>29</v>
      </c>
      <c r="D67" s="70" t="s">
        <v>198</v>
      </c>
      <c r="E67" s="70" t="s">
        <v>34</v>
      </c>
      <c r="F67" s="70" t="s">
        <v>16</v>
      </c>
      <c r="G67" s="70" t="s">
        <v>54</v>
      </c>
      <c r="H67" s="4" t="s">
        <v>99</v>
      </c>
      <c r="I67" s="39">
        <f>I68</f>
        <v>19.850000000000001</v>
      </c>
      <c r="J67" s="39">
        <f t="shared" si="18"/>
        <v>0</v>
      </c>
      <c r="K67" s="123">
        <f t="shared" si="4"/>
        <v>0</v>
      </c>
    </row>
    <row r="68" spans="1:11" ht="31.5">
      <c r="A68" s="76" t="s">
        <v>98</v>
      </c>
      <c r="B68" s="70" t="s">
        <v>17</v>
      </c>
      <c r="C68" s="70" t="s">
        <v>29</v>
      </c>
      <c r="D68" s="70" t="s">
        <v>198</v>
      </c>
      <c r="E68" s="70" t="s">
        <v>34</v>
      </c>
      <c r="F68" s="70" t="s">
        <v>16</v>
      </c>
      <c r="G68" s="70" t="s">
        <v>54</v>
      </c>
      <c r="H68" s="4" t="s">
        <v>100</v>
      </c>
      <c r="I68" s="39">
        <f>'Прил 2'!J69</f>
        <v>19.850000000000001</v>
      </c>
      <c r="J68" s="39">
        <f>'Прил 2'!K69</f>
        <v>0</v>
      </c>
      <c r="K68" s="123">
        <f t="shared" si="4"/>
        <v>0</v>
      </c>
    </row>
    <row r="69" spans="1:11">
      <c r="A69" s="124" t="s">
        <v>20</v>
      </c>
      <c r="B69" s="82" t="s">
        <v>19</v>
      </c>
      <c r="C69" s="82"/>
      <c r="D69" s="82"/>
      <c r="E69" s="82"/>
      <c r="F69" s="82"/>
      <c r="G69" s="38"/>
      <c r="H69" s="38"/>
      <c r="I69" s="118">
        <f>I76+I70</f>
        <v>184.85399999999998</v>
      </c>
      <c r="J69" s="118">
        <f t="shared" ref="J69" si="19">J76+J70</f>
        <v>65.22</v>
      </c>
      <c r="K69" s="122">
        <f t="shared" si="4"/>
        <v>35.28189814664546</v>
      </c>
    </row>
    <row r="70" spans="1:11">
      <c r="A70" s="124" t="s">
        <v>55</v>
      </c>
      <c r="B70" s="82" t="s">
        <v>19</v>
      </c>
      <c r="C70" s="82" t="s">
        <v>27</v>
      </c>
      <c r="D70" s="82"/>
      <c r="E70" s="82"/>
      <c r="F70" s="82"/>
      <c r="G70" s="117"/>
      <c r="H70" s="117"/>
      <c r="I70" s="118">
        <f>I71</f>
        <v>30</v>
      </c>
      <c r="J70" s="118">
        <f t="shared" ref="J70:J74" si="20">J71</f>
        <v>30</v>
      </c>
      <c r="K70" s="122">
        <f t="shared" si="4"/>
        <v>100</v>
      </c>
    </row>
    <row r="71" spans="1:11" ht="47.25">
      <c r="A71" s="77" t="s">
        <v>153</v>
      </c>
      <c r="B71" s="4" t="s">
        <v>19</v>
      </c>
      <c r="C71" s="4" t="s">
        <v>27</v>
      </c>
      <c r="D71" s="4" t="s">
        <v>47</v>
      </c>
      <c r="E71" s="82"/>
      <c r="F71" s="82"/>
      <c r="G71" s="117"/>
      <c r="H71" s="117"/>
      <c r="I71" s="39">
        <f>I72</f>
        <v>30</v>
      </c>
      <c r="J71" s="39">
        <f t="shared" si="20"/>
        <v>30</v>
      </c>
      <c r="K71" s="123">
        <f t="shared" si="4"/>
        <v>100</v>
      </c>
    </row>
    <row r="72" spans="1:11" ht="47.25">
      <c r="A72" s="77" t="s">
        <v>154</v>
      </c>
      <c r="B72" s="4" t="s">
        <v>19</v>
      </c>
      <c r="C72" s="4" t="s">
        <v>27</v>
      </c>
      <c r="D72" s="4" t="s">
        <v>47</v>
      </c>
      <c r="E72" s="4" t="s">
        <v>23</v>
      </c>
      <c r="F72" s="4"/>
      <c r="G72" s="38"/>
      <c r="H72" s="38"/>
      <c r="I72" s="39">
        <f>I73</f>
        <v>30</v>
      </c>
      <c r="J72" s="39">
        <f t="shared" si="20"/>
        <v>30</v>
      </c>
      <c r="K72" s="123">
        <f t="shared" si="4"/>
        <v>100</v>
      </c>
    </row>
    <row r="73" spans="1:11" ht="78.75">
      <c r="A73" s="100" t="s">
        <v>192</v>
      </c>
      <c r="B73" s="4" t="s">
        <v>19</v>
      </c>
      <c r="C73" s="4" t="s">
        <v>27</v>
      </c>
      <c r="D73" s="4">
        <v>89</v>
      </c>
      <c r="E73" s="4">
        <v>1</v>
      </c>
      <c r="F73" s="4" t="s">
        <v>36</v>
      </c>
      <c r="G73" s="4" t="s">
        <v>193</v>
      </c>
      <c r="H73" s="69"/>
      <c r="I73" s="39">
        <f>I74</f>
        <v>30</v>
      </c>
      <c r="J73" s="39">
        <f t="shared" si="20"/>
        <v>30</v>
      </c>
      <c r="K73" s="123">
        <f t="shared" si="4"/>
        <v>100</v>
      </c>
    </row>
    <row r="74" spans="1:11" ht="31.5">
      <c r="A74" s="76" t="s">
        <v>97</v>
      </c>
      <c r="B74" s="4" t="s">
        <v>19</v>
      </c>
      <c r="C74" s="4" t="s">
        <v>27</v>
      </c>
      <c r="D74" s="4">
        <v>89</v>
      </c>
      <c r="E74" s="4">
        <v>1</v>
      </c>
      <c r="F74" s="4" t="s">
        <v>36</v>
      </c>
      <c r="G74" s="4" t="s">
        <v>193</v>
      </c>
      <c r="H74" s="69" t="s">
        <v>99</v>
      </c>
      <c r="I74" s="39">
        <f>I75</f>
        <v>30</v>
      </c>
      <c r="J74" s="39">
        <f t="shared" si="20"/>
        <v>30</v>
      </c>
      <c r="K74" s="123">
        <f t="shared" si="4"/>
        <v>100</v>
      </c>
    </row>
    <row r="75" spans="1:11" ht="31.5">
      <c r="A75" s="76" t="s">
        <v>98</v>
      </c>
      <c r="B75" s="4" t="s">
        <v>19</v>
      </c>
      <c r="C75" s="4" t="s">
        <v>27</v>
      </c>
      <c r="D75" s="4">
        <v>89</v>
      </c>
      <c r="E75" s="4">
        <v>1</v>
      </c>
      <c r="F75" s="4" t="s">
        <v>36</v>
      </c>
      <c r="G75" s="4" t="s">
        <v>193</v>
      </c>
      <c r="H75" s="69" t="s">
        <v>100</v>
      </c>
      <c r="I75" s="39">
        <f>'Прил 2'!J76</f>
        <v>30</v>
      </c>
      <c r="J75" s="39">
        <f>'Прил 2'!K76</f>
        <v>30</v>
      </c>
      <c r="K75" s="123">
        <f t="shared" si="4"/>
        <v>100</v>
      </c>
    </row>
    <row r="76" spans="1:11">
      <c r="A76" s="124" t="s">
        <v>56</v>
      </c>
      <c r="B76" s="82" t="s">
        <v>19</v>
      </c>
      <c r="C76" s="82" t="s">
        <v>28</v>
      </c>
      <c r="D76" s="82"/>
      <c r="E76" s="82"/>
      <c r="F76" s="127"/>
      <c r="G76" s="117"/>
      <c r="H76" s="117"/>
      <c r="I76" s="118">
        <f>'Прил 3'!I77+'Прил 3'!I80</f>
        <v>154.85399999999998</v>
      </c>
      <c r="J76" s="118">
        <f>'Прил 3'!J77+'Прил 3'!J80</f>
        <v>35.22</v>
      </c>
      <c r="K76" s="122">
        <f t="shared" si="4"/>
        <v>22.744004029602078</v>
      </c>
    </row>
    <row r="77" spans="1:11">
      <c r="A77" s="76" t="s">
        <v>57</v>
      </c>
      <c r="B77" s="4" t="s">
        <v>19</v>
      </c>
      <c r="C77" s="4" t="s">
        <v>28</v>
      </c>
      <c r="D77" s="4" t="s">
        <v>47</v>
      </c>
      <c r="E77" s="4">
        <v>1</v>
      </c>
      <c r="F77" s="70" t="s">
        <v>36</v>
      </c>
      <c r="G77" s="101">
        <v>43010</v>
      </c>
      <c r="H77" s="38"/>
      <c r="I77" s="39">
        <f>I78</f>
        <v>80</v>
      </c>
      <c r="J77" s="39">
        <f t="shared" ref="J77:J78" si="21">J78</f>
        <v>18</v>
      </c>
      <c r="K77" s="123">
        <f t="shared" si="4"/>
        <v>22.5</v>
      </c>
    </row>
    <row r="78" spans="1:11" ht="31.5">
      <c r="A78" s="76" t="s">
        <v>97</v>
      </c>
      <c r="B78" s="4" t="s">
        <v>19</v>
      </c>
      <c r="C78" s="4" t="s">
        <v>28</v>
      </c>
      <c r="D78" s="4" t="s">
        <v>47</v>
      </c>
      <c r="E78" s="4">
        <v>1</v>
      </c>
      <c r="F78" s="70" t="s">
        <v>36</v>
      </c>
      <c r="G78" s="101">
        <v>43010</v>
      </c>
      <c r="H78" s="101">
        <v>200</v>
      </c>
      <c r="I78" s="39">
        <f>I79</f>
        <v>80</v>
      </c>
      <c r="J78" s="39">
        <f t="shared" si="21"/>
        <v>18</v>
      </c>
      <c r="K78" s="123">
        <f t="shared" si="4"/>
        <v>22.5</v>
      </c>
    </row>
    <row r="79" spans="1:11" ht="31.5">
      <c r="A79" s="76" t="s">
        <v>98</v>
      </c>
      <c r="B79" s="4" t="s">
        <v>19</v>
      </c>
      <c r="C79" s="4" t="s">
        <v>28</v>
      </c>
      <c r="D79" s="4" t="s">
        <v>47</v>
      </c>
      <c r="E79" s="4">
        <v>1</v>
      </c>
      <c r="F79" s="70" t="s">
        <v>36</v>
      </c>
      <c r="G79" s="101">
        <v>43010</v>
      </c>
      <c r="H79" s="101">
        <v>240</v>
      </c>
      <c r="I79" s="39">
        <f>'Прил 2'!J82</f>
        <v>80</v>
      </c>
      <c r="J79" s="39">
        <f>'Прил 2'!K82</f>
        <v>18</v>
      </c>
      <c r="K79" s="123">
        <f t="shared" si="4"/>
        <v>22.5</v>
      </c>
    </row>
    <row r="80" spans="1:11">
      <c r="A80" s="76" t="s">
        <v>131</v>
      </c>
      <c r="B80" s="4" t="s">
        <v>19</v>
      </c>
      <c r="C80" s="4" t="s">
        <v>28</v>
      </c>
      <c r="D80" s="4" t="s">
        <v>47</v>
      </c>
      <c r="E80" s="4">
        <v>1</v>
      </c>
      <c r="F80" s="70" t="s">
        <v>36</v>
      </c>
      <c r="G80" s="101">
        <v>43040</v>
      </c>
      <c r="H80" s="38"/>
      <c r="I80" s="39">
        <f>I81</f>
        <v>74.853999999999999</v>
      </c>
      <c r="J80" s="39">
        <f t="shared" ref="J80:J81" si="22">J81</f>
        <v>17.22</v>
      </c>
      <c r="K80" s="123">
        <f t="shared" si="4"/>
        <v>23.0047826435461</v>
      </c>
    </row>
    <row r="81" spans="1:12" ht="31.5">
      <c r="A81" s="76" t="s">
        <v>97</v>
      </c>
      <c r="B81" s="4" t="s">
        <v>19</v>
      </c>
      <c r="C81" s="4" t="s">
        <v>28</v>
      </c>
      <c r="D81" s="4" t="s">
        <v>47</v>
      </c>
      <c r="E81" s="4">
        <v>1</v>
      </c>
      <c r="F81" s="70" t="s">
        <v>36</v>
      </c>
      <c r="G81" s="101">
        <v>43040</v>
      </c>
      <c r="H81" s="101">
        <v>200</v>
      </c>
      <c r="I81" s="39">
        <f>I82</f>
        <v>74.853999999999999</v>
      </c>
      <c r="J81" s="39">
        <f t="shared" si="22"/>
        <v>17.22</v>
      </c>
      <c r="K81" s="123">
        <f t="shared" si="4"/>
        <v>23.0047826435461</v>
      </c>
    </row>
    <row r="82" spans="1:12" ht="31.5">
      <c r="A82" s="76" t="s">
        <v>98</v>
      </c>
      <c r="B82" s="4" t="s">
        <v>19</v>
      </c>
      <c r="C82" s="4" t="s">
        <v>28</v>
      </c>
      <c r="D82" s="4" t="s">
        <v>47</v>
      </c>
      <c r="E82" s="4">
        <v>1</v>
      </c>
      <c r="F82" s="70" t="s">
        <v>36</v>
      </c>
      <c r="G82" s="101">
        <v>43040</v>
      </c>
      <c r="H82" s="101">
        <v>240</v>
      </c>
      <c r="I82" s="39">
        <f>'Прил 2'!J85</f>
        <v>74.853999999999999</v>
      </c>
      <c r="J82" s="39">
        <f>'Прил 2'!K85</f>
        <v>17.22</v>
      </c>
      <c r="K82" s="123">
        <f t="shared" ref="K82:K95" si="23">J82/I82*100</f>
        <v>23.0047826435461</v>
      </c>
    </row>
    <row r="83" spans="1:12">
      <c r="A83" s="124" t="s">
        <v>58</v>
      </c>
      <c r="B83" s="82" t="s">
        <v>30</v>
      </c>
      <c r="C83" s="82"/>
      <c r="D83" s="83"/>
      <c r="E83" s="82"/>
      <c r="F83" s="82"/>
      <c r="G83" s="82"/>
      <c r="H83" s="133"/>
      <c r="I83" s="118">
        <f t="shared" ref="I83:J88" si="24">I84</f>
        <v>85.155000000000001</v>
      </c>
      <c r="J83" s="118">
        <f t="shared" si="24"/>
        <v>85.15</v>
      </c>
      <c r="K83" s="122">
        <f t="shared" si="23"/>
        <v>99.994128354177676</v>
      </c>
    </row>
    <row r="84" spans="1:12">
      <c r="A84" s="138" t="s">
        <v>26</v>
      </c>
      <c r="B84" s="82" t="s">
        <v>30</v>
      </c>
      <c r="C84" s="82" t="s">
        <v>16</v>
      </c>
      <c r="D84" s="133"/>
      <c r="E84" s="82"/>
      <c r="F84" s="82"/>
      <c r="G84" s="82"/>
      <c r="H84" s="133"/>
      <c r="I84" s="118">
        <f>I85</f>
        <v>85.155000000000001</v>
      </c>
      <c r="J84" s="118">
        <f t="shared" si="24"/>
        <v>85.15</v>
      </c>
      <c r="K84" s="122">
        <f t="shared" si="23"/>
        <v>99.994128354177676</v>
      </c>
    </row>
    <row r="85" spans="1:12" ht="47.25">
      <c r="A85" s="77" t="s">
        <v>153</v>
      </c>
      <c r="B85" s="4" t="s">
        <v>30</v>
      </c>
      <c r="C85" s="4" t="s">
        <v>16</v>
      </c>
      <c r="D85" s="4">
        <v>89</v>
      </c>
      <c r="E85" s="4"/>
      <c r="F85" s="4"/>
      <c r="G85" s="4"/>
      <c r="H85" s="69"/>
      <c r="I85" s="39">
        <f>I86</f>
        <v>85.155000000000001</v>
      </c>
      <c r="J85" s="39">
        <f t="shared" si="24"/>
        <v>85.15</v>
      </c>
      <c r="K85" s="123">
        <f t="shared" si="23"/>
        <v>99.994128354177676</v>
      </c>
      <c r="L85" s="34"/>
    </row>
    <row r="86" spans="1:12" ht="47.25">
      <c r="A86" s="77" t="s">
        <v>154</v>
      </c>
      <c r="B86" s="4" t="s">
        <v>30</v>
      </c>
      <c r="C86" s="4" t="s">
        <v>16</v>
      </c>
      <c r="D86" s="4">
        <v>89</v>
      </c>
      <c r="E86" s="4">
        <v>1</v>
      </c>
      <c r="F86" s="4"/>
      <c r="G86" s="4"/>
      <c r="H86" s="69"/>
      <c r="I86" s="39">
        <f>I87</f>
        <v>85.155000000000001</v>
      </c>
      <c r="J86" s="39">
        <f t="shared" si="24"/>
        <v>85.15</v>
      </c>
      <c r="K86" s="123">
        <f t="shared" si="23"/>
        <v>99.994128354177676</v>
      </c>
      <c r="L86" s="34"/>
    </row>
    <row r="87" spans="1:12">
      <c r="A87" s="77" t="s">
        <v>92</v>
      </c>
      <c r="B87" s="139" t="s">
        <v>30</v>
      </c>
      <c r="C87" s="139" t="s">
        <v>16</v>
      </c>
      <c r="D87" s="106">
        <v>89</v>
      </c>
      <c r="E87" s="70">
        <v>1</v>
      </c>
      <c r="F87" s="70" t="s">
        <v>36</v>
      </c>
      <c r="G87" s="70" t="s">
        <v>60</v>
      </c>
      <c r="H87" s="106"/>
      <c r="I87" s="39">
        <f t="shared" si="24"/>
        <v>85.155000000000001</v>
      </c>
      <c r="J87" s="39">
        <f t="shared" si="24"/>
        <v>85.15</v>
      </c>
      <c r="K87" s="123">
        <f t="shared" si="23"/>
        <v>99.994128354177676</v>
      </c>
    </row>
    <row r="88" spans="1:12">
      <c r="A88" s="77" t="s">
        <v>93</v>
      </c>
      <c r="B88" s="139" t="s">
        <v>30</v>
      </c>
      <c r="C88" s="139" t="s">
        <v>16</v>
      </c>
      <c r="D88" s="106">
        <v>89</v>
      </c>
      <c r="E88" s="70">
        <v>1</v>
      </c>
      <c r="F88" s="70" t="s">
        <v>36</v>
      </c>
      <c r="G88" s="70" t="s">
        <v>60</v>
      </c>
      <c r="H88" s="106" t="s">
        <v>95</v>
      </c>
      <c r="I88" s="39">
        <f t="shared" si="24"/>
        <v>85.155000000000001</v>
      </c>
      <c r="J88" s="39">
        <f t="shared" si="24"/>
        <v>85.15</v>
      </c>
      <c r="K88" s="123">
        <f t="shared" si="23"/>
        <v>99.994128354177676</v>
      </c>
    </row>
    <row r="89" spans="1:12">
      <c r="A89" s="77" t="s">
        <v>94</v>
      </c>
      <c r="B89" s="139" t="s">
        <v>30</v>
      </c>
      <c r="C89" s="139" t="s">
        <v>16</v>
      </c>
      <c r="D89" s="106">
        <v>89</v>
      </c>
      <c r="E89" s="70">
        <v>1</v>
      </c>
      <c r="F89" s="70" t="s">
        <v>36</v>
      </c>
      <c r="G89" s="70" t="s">
        <v>60</v>
      </c>
      <c r="H89" s="106" t="s">
        <v>96</v>
      </c>
      <c r="I89" s="39">
        <f>'Прил 2'!J92</f>
        <v>85.155000000000001</v>
      </c>
      <c r="J89" s="39">
        <f>'Прил 2'!K92</f>
        <v>85.15</v>
      </c>
      <c r="K89" s="123">
        <f t="shared" si="23"/>
        <v>99.994128354177676</v>
      </c>
    </row>
    <row r="90" spans="1:12">
      <c r="A90" s="121" t="s">
        <v>18</v>
      </c>
      <c r="B90" s="140" t="s">
        <v>31</v>
      </c>
      <c r="C90" s="140"/>
      <c r="D90" s="131"/>
      <c r="E90" s="98"/>
      <c r="F90" s="98"/>
      <c r="G90" s="98"/>
      <c r="H90" s="131"/>
      <c r="I90" s="118">
        <f t="shared" ref="I90:J95" si="25">I91</f>
        <v>1</v>
      </c>
      <c r="J90" s="118">
        <f t="shared" si="25"/>
        <v>1</v>
      </c>
      <c r="K90" s="122">
        <f t="shared" si="23"/>
        <v>100</v>
      </c>
    </row>
    <row r="91" spans="1:12" ht="31.5">
      <c r="A91" s="121" t="s">
        <v>61</v>
      </c>
      <c r="B91" s="98">
        <v>13</v>
      </c>
      <c r="C91" s="98" t="s">
        <v>16</v>
      </c>
      <c r="D91" s="128"/>
      <c r="E91" s="98"/>
      <c r="F91" s="98"/>
      <c r="G91" s="98"/>
      <c r="H91" s="131"/>
      <c r="I91" s="118">
        <f t="shared" si="25"/>
        <v>1</v>
      </c>
      <c r="J91" s="118">
        <f t="shared" si="25"/>
        <v>1</v>
      </c>
      <c r="K91" s="122">
        <f t="shared" si="23"/>
        <v>100</v>
      </c>
    </row>
    <row r="92" spans="1:12" ht="47.25">
      <c r="A92" s="77" t="s">
        <v>153</v>
      </c>
      <c r="B92" s="70" t="s">
        <v>31</v>
      </c>
      <c r="C92" s="70" t="s">
        <v>16</v>
      </c>
      <c r="D92" s="4">
        <v>89</v>
      </c>
      <c r="E92" s="4">
        <v>0</v>
      </c>
      <c r="F92" s="70"/>
      <c r="G92" s="70"/>
      <c r="H92" s="106"/>
      <c r="I92" s="39">
        <f t="shared" si="25"/>
        <v>1</v>
      </c>
      <c r="J92" s="39">
        <f t="shared" si="25"/>
        <v>1</v>
      </c>
      <c r="K92" s="123">
        <f t="shared" si="23"/>
        <v>100</v>
      </c>
    </row>
    <row r="93" spans="1:12" ht="47.25">
      <c r="A93" s="77" t="s">
        <v>154</v>
      </c>
      <c r="B93" s="70" t="s">
        <v>31</v>
      </c>
      <c r="C93" s="70" t="s">
        <v>16</v>
      </c>
      <c r="D93" s="4">
        <v>89</v>
      </c>
      <c r="E93" s="4">
        <v>1</v>
      </c>
      <c r="F93" s="70"/>
      <c r="G93" s="70"/>
      <c r="H93" s="106"/>
      <c r="I93" s="39">
        <f t="shared" si="25"/>
        <v>1</v>
      </c>
      <c r="J93" s="39">
        <f t="shared" si="25"/>
        <v>1</v>
      </c>
      <c r="K93" s="123">
        <f t="shared" si="23"/>
        <v>100</v>
      </c>
    </row>
    <row r="94" spans="1:12">
      <c r="A94" s="76" t="s">
        <v>62</v>
      </c>
      <c r="B94" s="70">
        <v>13</v>
      </c>
      <c r="C94" s="70" t="s">
        <v>16</v>
      </c>
      <c r="D94" s="78">
        <v>89</v>
      </c>
      <c r="E94" s="70">
        <v>1</v>
      </c>
      <c r="F94" s="70" t="s">
        <v>36</v>
      </c>
      <c r="G94" s="70">
        <v>41240</v>
      </c>
      <c r="H94" s="106"/>
      <c r="I94" s="39">
        <f t="shared" si="25"/>
        <v>1</v>
      </c>
      <c r="J94" s="39">
        <f t="shared" si="25"/>
        <v>1</v>
      </c>
      <c r="K94" s="123">
        <f t="shared" si="23"/>
        <v>100</v>
      </c>
    </row>
    <row r="95" spans="1:12">
      <c r="A95" s="76" t="s">
        <v>90</v>
      </c>
      <c r="B95" s="70">
        <v>13</v>
      </c>
      <c r="C95" s="70" t="s">
        <v>16</v>
      </c>
      <c r="D95" s="78">
        <v>89</v>
      </c>
      <c r="E95" s="70">
        <v>1</v>
      </c>
      <c r="F95" s="70" t="s">
        <v>36</v>
      </c>
      <c r="G95" s="70" t="s">
        <v>67</v>
      </c>
      <c r="H95" s="106" t="s">
        <v>91</v>
      </c>
      <c r="I95" s="39">
        <f t="shared" si="25"/>
        <v>1</v>
      </c>
      <c r="J95" s="39">
        <f t="shared" si="25"/>
        <v>1</v>
      </c>
      <c r="K95" s="123">
        <f t="shared" si="23"/>
        <v>100</v>
      </c>
    </row>
    <row r="96" spans="1:12">
      <c r="A96" s="74" t="s">
        <v>63</v>
      </c>
      <c r="B96" s="70">
        <v>13</v>
      </c>
      <c r="C96" s="70" t="s">
        <v>16</v>
      </c>
      <c r="D96" s="78">
        <v>89</v>
      </c>
      <c r="E96" s="70">
        <v>1</v>
      </c>
      <c r="F96" s="70" t="s">
        <v>36</v>
      </c>
      <c r="G96" s="70">
        <v>41240</v>
      </c>
      <c r="H96" s="106">
        <v>730</v>
      </c>
      <c r="I96" s="39">
        <f>'Прил 2'!J99</f>
        <v>1</v>
      </c>
      <c r="J96" s="39">
        <f>'Прил 2'!K99</f>
        <v>1</v>
      </c>
      <c r="K96" s="39">
        <f>'Прил 2'!L99</f>
        <v>100</v>
      </c>
    </row>
  </sheetData>
  <autoFilter ref="A6:K96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37" priority="47" stopIfTrue="1">
      <formula>$F41=""</formula>
    </cfRule>
    <cfRule type="expression" dxfId="36" priority="48" stopIfTrue="1">
      <formula>#REF!&lt;&gt;""</formula>
    </cfRule>
    <cfRule type="expression" dxfId="35" priority="49" stopIfTrue="1">
      <formula>AND($G41="",$F41&lt;&gt;"")</formula>
    </cfRule>
  </conditionalFormatting>
  <conditionalFormatting sqref="B57">
    <cfRule type="expression" dxfId="34" priority="44" stopIfTrue="1">
      <formula>$F57=""</formula>
    </cfRule>
    <cfRule type="expression" dxfId="33" priority="46" stopIfTrue="1">
      <formula>AND($G57="",$F57&lt;&gt;"")</formula>
    </cfRule>
  </conditionalFormatting>
  <conditionalFormatting sqref="A39">
    <cfRule type="expression" dxfId="32" priority="41" stopIfTrue="1">
      <formula>$F39=""</formula>
    </cfRule>
    <cfRule type="expression" dxfId="31" priority="42" stopIfTrue="1">
      <formula>#REF!&lt;&gt;""</formula>
    </cfRule>
    <cfRule type="expression" dxfId="30" priority="43" stopIfTrue="1">
      <formula>AND($G39="",$F39&lt;&gt;"")</formula>
    </cfRule>
  </conditionalFormatting>
  <conditionalFormatting sqref="A77 A80">
    <cfRule type="expression" dxfId="29" priority="35" stopIfTrue="1">
      <formula>$F77=""</formula>
    </cfRule>
    <cfRule type="expression" dxfId="28" priority="37" stopIfTrue="1">
      <formula>AND($G77="",$F77&lt;&gt;"")</formula>
    </cfRule>
  </conditionalFormatting>
  <conditionalFormatting sqref="A80">
    <cfRule type="expression" dxfId="27" priority="32" stopIfTrue="1">
      <formula>$F80=""</formula>
    </cfRule>
    <cfRule type="expression" dxfId="26" priority="34" stopIfTrue="1">
      <formula>AND($G80="",$F80&lt;&gt;"")</formula>
    </cfRule>
  </conditionalFormatting>
  <conditionalFormatting sqref="A39">
    <cfRule type="expression" dxfId="25" priority="29" stopIfTrue="1">
      <formula>$F39=""</formula>
    </cfRule>
    <cfRule type="expression" dxfId="24" priority="30" stopIfTrue="1">
      <formula>#REF!&lt;&gt;""</formula>
    </cfRule>
    <cfRule type="expression" dxfId="23" priority="31" stopIfTrue="1">
      <formula>AND($G39="",$F39&lt;&gt;"")</formula>
    </cfRule>
  </conditionalFormatting>
  <conditionalFormatting sqref="A36">
    <cfRule type="expression" dxfId="22" priority="26" stopIfTrue="1">
      <formula>$F36=""</formula>
    </cfRule>
    <cfRule type="expression" dxfId="21" priority="27" stopIfTrue="1">
      <formula>#REF!&lt;&gt;""</formula>
    </cfRule>
    <cfRule type="expression" dxfId="20" priority="28" stopIfTrue="1">
      <formula>AND($G36="",$F36&lt;&gt;"")</formula>
    </cfRule>
  </conditionalFormatting>
  <conditionalFormatting sqref="F39 E76">
    <cfRule type="expression" dxfId="19" priority="24" stopIfTrue="1">
      <formula>$C39=""</formula>
    </cfRule>
    <cfRule type="expression" dxfId="18" priority="25" stopIfTrue="1">
      <formula>$D39&lt;&gt;""</formula>
    </cfRule>
  </conditionalFormatting>
  <conditionalFormatting sqref="E39">
    <cfRule type="expression" dxfId="17" priority="22" stopIfTrue="1">
      <formula>$C39=""</formula>
    </cfRule>
    <cfRule type="expression" dxfId="16" priority="23" stopIfTrue="1">
      <formula>$D39&lt;&gt;""</formula>
    </cfRule>
  </conditionalFormatting>
  <conditionalFormatting sqref="F76">
    <cfRule type="expression" dxfId="15" priority="15" stopIfTrue="1">
      <formula>$C76=""</formula>
    </cfRule>
    <cfRule type="expression" dxfId="14" priority="16" stopIfTrue="1">
      <formula>$D76&lt;&gt;""</formula>
    </cfRule>
  </conditionalFormatting>
  <conditionalFormatting sqref="F76">
    <cfRule type="expression" dxfId="13" priority="11" stopIfTrue="1">
      <formula>$C76=""</formula>
    </cfRule>
    <cfRule type="expression" dxfId="12" priority="12" stopIfTrue="1">
      <formula>$D76&lt;&gt;""</formula>
    </cfRule>
  </conditionalFormatting>
  <conditionalFormatting sqref="F39">
    <cfRule type="expression" dxfId="11" priority="9" stopIfTrue="1">
      <formula>$C39=""</formula>
    </cfRule>
    <cfRule type="expression" dxfId="10" priority="10" stopIfTrue="1">
      <formula>$D39&lt;&gt;""</formula>
    </cfRule>
  </conditionalFormatting>
  <conditionalFormatting sqref="E39">
    <cfRule type="expression" dxfId="9" priority="7" stopIfTrue="1">
      <formula>$C39=""</formula>
    </cfRule>
    <cfRule type="expression" dxfId="8" priority="8" stopIfTrue="1">
      <formula>$D39&lt;&gt;""</formula>
    </cfRule>
  </conditionalFormatting>
  <conditionalFormatting sqref="A45">
    <cfRule type="expression" dxfId="7" priority="4" stopIfTrue="1">
      <formula>$F45=""</formula>
    </cfRule>
    <cfRule type="expression" dxfId="6" priority="5" stopIfTrue="1">
      <formula>$H45&lt;&gt;""</formula>
    </cfRule>
    <cfRule type="expression" dxfId="5" priority="6" stopIfTrue="1">
      <formula>AND($G45="",$F45&lt;&gt;"")</formula>
    </cfRule>
  </conditionalFormatting>
  <conditionalFormatting sqref="B45">
    <cfRule type="expression" dxfId="4" priority="1" stopIfTrue="1">
      <formula>$F45=""</formula>
    </cfRule>
    <cfRule type="expression" dxfId="3" priority="2" stopIfTrue="1">
      <formula>#REF!&lt;&gt;""</formula>
    </cfRule>
    <cfRule type="expression" dxfId="2" priority="3" stopIfTrue="1">
      <formula>AND($G45="",$F45&lt;&gt;"")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B57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A77 A80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25"/>
  <sheetViews>
    <sheetView view="pageBreakPreview" zoomScaleNormal="100" zoomScaleSheetLayoutView="100" workbookViewId="0">
      <selection activeCell="L7" sqref="L7"/>
    </sheetView>
  </sheetViews>
  <sheetFormatPr defaultColWidth="9.140625" defaultRowHeight="15"/>
  <cols>
    <col min="1" max="1" width="54.85546875" style="44" customWidth="1"/>
    <col min="2" max="8" width="9.140625" style="14"/>
    <col min="9" max="9" width="9.140625" style="14" customWidth="1"/>
    <col min="10" max="11" width="13.42578125" style="14" customWidth="1"/>
    <col min="12" max="12" width="14" style="14" customWidth="1"/>
    <col min="13" max="53" width="9.140625" style="1"/>
    <col min="54" max="16384" width="9.140625" style="14"/>
  </cols>
  <sheetData>
    <row r="1" spans="1:53" ht="116.25" customHeight="1">
      <c r="A1" s="148"/>
      <c r="B1" s="149"/>
      <c r="C1" s="150"/>
      <c r="D1" s="150"/>
      <c r="E1" s="150"/>
      <c r="F1" s="150"/>
      <c r="G1" s="150"/>
      <c r="H1" s="150"/>
      <c r="I1" s="8"/>
      <c r="J1" s="214" t="s">
        <v>207</v>
      </c>
      <c r="K1" s="214"/>
      <c r="L1" s="214"/>
    </row>
    <row r="2" spans="1:53" ht="85.5" customHeight="1">
      <c r="A2" s="224" t="s">
        <v>208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5"/>
      <c r="N2" s="225"/>
      <c r="O2" s="225"/>
      <c r="P2" s="225"/>
      <c r="Q2" s="225"/>
      <c r="R2" s="225"/>
      <c r="S2" s="225"/>
      <c r="T2" s="225"/>
    </row>
    <row r="3" spans="1:53" ht="15.75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143"/>
      <c r="L3" s="110" t="s">
        <v>171</v>
      </c>
    </row>
    <row r="4" spans="1:53" ht="15.75">
      <c r="A4" s="222" t="s">
        <v>12</v>
      </c>
      <c r="B4" s="222" t="s">
        <v>173</v>
      </c>
      <c r="C4" s="222"/>
      <c r="D4" s="222"/>
      <c r="E4" s="222"/>
      <c r="F4" s="222" t="s">
        <v>14</v>
      </c>
      <c r="G4" s="222" t="s">
        <v>13</v>
      </c>
      <c r="H4" s="222" t="s">
        <v>172</v>
      </c>
      <c r="I4" s="222" t="s">
        <v>21</v>
      </c>
      <c r="J4" s="222" t="s">
        <v>64</v>
      </c>
      <c r="K4" s="222"/>
      <c r="L4" s="222"/>
    </row>
    <row r="5" spans="1:53" ht="38.25" customHeight="1">
      <c r="A5" s="222" t="s">
        <v>175</v>
      </c>
      <c r="B5" s="222" t="s">
        <v>175</v>
      </c>
      <c r="C5" s="222"/>
      <c r="D5" s="222"/>
      <c r="E5" s="222"/>
      <c r="F5" s="222" t="s">
        <v>175</v>
      </c>
      <c r="G5" s="222" t="s">
        <v>175</v>
      </c>
      <c r="H5" s="222" t="s">
        <v>175</v>
      </c>
      <c r="I5" s="222" t="s">
        <v>175</v>
      </c>
      <c r="J5" s="144" t="s">
        <v>199</v>
      </c>
      <c r="K5" s="144" t="s">
        <v>200</v>
      </c>
      <c r="L5" s="144" t="s">
        <v>201</v>
      </c>
    </row>
    <row r="6" spans="1:53" s="40" customFormat="1" ht="15.75">
      <c r="A6" s="89">
        <v>1</v>
      </c>
      <c r="B6" s="90">
        <v>2</v>
      </c>
      <c r="C6" s="90">
        <v>3</v>
      </c>
      <c r="D6" s="90">
        <v>4</v>
      </c>
      <c r="E6" s="91">
        <v>5</v>
      </c>
      <c r="F6" s="90">
        <v>6</v>
      </c>
      <c r="G6" s="92">
        <v>7</v>
      </c>
      <c r="H6" s="90">
        <v>8</v>
      </c>
      <c r="I6" s="90">
        <v>9</v>
      </c>
      <c r="J6" s="93" t="s">
        <v>30</v>
      </c>
      <c r="K6" s="93" t="s">
        <v>44</v>
      </c>
      <c r="L6" s="94" t="s">
        <v>133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2" customFormat="1" ht="19.899999999999999" customHeight="1">
      <c r="A7" s="95" t="s">
        <v>22</v>
      </c>
      <c r="B7" s="96"/>
      <c r="C7" s="96"/>
      <c r="D7" s="96"/>
      <c r="E7" s="97"/>
      <c r="F7" s="98"/>
      <c r="G7" s="99"/>
      <c r="H7" s="96"/>
      <c r="I7" s="96"/>
      <c r="J7" s="152">
        <f>J28+J71+J8+J21+J15</f>
        <v>2037.7249999999999</v>
      </c>
      <c r="K7" s="152">
        <f>K28+K71+K8+K21+K15</f>
        <v>1752.2500000000002</v>
      </c>
      <c r="L7" s="229">
        <f>K7/J7*100</f>
        <v>85.990504116109889</v>
      </c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</row>
    <row r="8" spans="1:53" s="42" customFormat="1" ht="68.25" customHeight="1">
      <c r="A8" s="76" t="s">
        <v>195</v>
      </c>
      <c r="B8" s="189" t="s">
        <v>44</v>
      </c>
      <c r="C8" s="190"/>
      <c r="D8" s="190"/>
      <c r="E8" s="191"/>
      <c r="F8" s="70"/>
      <c r="G8" s="70"/>
      <c r="H8" s="70"/>
      <c r="I8" s="190"/>
      <c r="J8" s="204">
        <f t="shared" ref="J8:J13" si="0">J9</f>
        <v>0.5</v>
      </c>
      <c r="K8" s="204">
        <f t="shared" ref="K8:L13" si="1">K9</f>
        <v>0</v>
      </c>
      <c r="L8" s="204">
        <f t="shared" ref="L8:L71" si="2">K8/J8*100</f>
        <v>0</v>
      </c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</row>
    <row r="9" spans="1:53" s="42" customFormat="1" ht="19.899999999999999" customHeight="1">
      <c r="A9" s="76" t="s">
        <v>197</v>
      </c>
      <c r="B9" s="189" t="s">
        <v>44</v>
      </c>
      <c r="C9" s="190" t="s">
        <v>34</v>
      </c>
      <c r="D9" s="190" t="s">
        <v>36</v>
      </c>
      <c r="E9" s="191" t="s">
        <v>196</v>
      </c>
      <c r="F9" s="70"/>
      <c r="G9" s="70"/>
      <c r="H9" s="70"/>
      <c r="I9" s="190"/>
      <c r="J9" s="204">
        <f t="shared" si="0"/>
        <v>0.5</v>
      </c>
      <c r="K9" s="204">
        <f t="shared" si="1"/>
        <v>0</v>
      </c>
      <c r="L9" s="204">
        <f t="shared" si="2"/>
        <v>0</v>
      </c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</row>
    <row r="10" spans="1:53" s="42" customFormat="1" ht="32.25" customHeight="1">
      <c r="A10" s="76" t="s">
        <v>97</v>
      </c>
      <c r="B10" s="189" t="s">
        <v>44</v>
      </c>
      <c r="C10" s="190" t="s">
        <v>34</v>
      </c>
      <c r="D10" s="190" t="s">
        <v>36</v>
      </c>
      <c r="E10" s="191" t="s">
        <v>196</v>
      </c>
      <c r="F10" s="70" t="s">
        <v>99</v>
      </c>
      <c r="G10" s="70"/>
      <c r="H10" s="70"/>
      <c r="I10" s="190"/>
      <c r="J10" s="204">
        <f t="shared" si="0"/>
        <v>0.5</v>
      </c>
      <c r="K10" s="204">
        <f t="shared" si="1"/>
        <v>0</v>
      </c>
      <c r="L10" s="204">
        <f t="shared" si="2"/>
        <v>0</v>
      </c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</row>
    <row r="11" spans="1:53" s="42" customFormat="1" ht="35.25" customHeight="1">
      <c r="A11" s="76" t="s">
        <v>98</v>
      </c>
      <c r="B11" s="189" t="s">
        <v>44</v>
      </c>
      <c r="C11" s="190" t="s">
        <v>34</v>
      </c>
      <c r="D11" s="190" t="s">
        <v>36</v>
      </c>
      <c r="E11" s="191" t="s">
        <v>196</v>
      </c>
      <c r="F11" s="70" t="s">
        <v>100</v>
      </c>
      <c r="G11" s="70"/>
      <c r="H11" s="70"/>
      <c r="I11" s="190"/>
      <c r="J11" s="204">
        <f t="shared" si="0"/>
        <v>0.5</v>
      </c>
      <c r="K11" s="204">
        <f t="shared" si="1"/>
        <v>0</v>
      </c>
      <c r="L11" s="204">
        <f t="shared" si="2"/>
        <v>0</v>
      </c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</row>
    <row r="12" spans="1:53" s="42" customFormat="1" ht="19.899999999999999" customHeight="1">
      <c r="A12" s="81" t="s">
        <v>15</v>
      </c>
      <c r="B12" s="189" t="s">
        <v>44</v>
      </c>
      <c r="C12" s="190" t="s">
        <v>34</v>
      </c>
      <c r="D12" s="190" t="s">
        <v>36</v>
      </c>
      <c r="E12" s="191" t="s">
        <v>196</v>
      </c>
      <c r="F12" s="70" t="s">
        <v>100</v>
      </c>
      <c r="G12" s="70" t="s">
        <v>16</v>
      </c>
      <c r="H12" s="70"/>
      <c r="I12" s="190"/>
      <c r="J12" s="204">
        <f t="shared" si="0"/>
        <v>0.5</v>
      </c>
      <c r="K12" s="204">
        <f t="shared" si="1"/>
        <v>0</v>
      </c>
      <c r="L12" s="204">
        <f t="shared" si="2"/>
        <v>0</v>
      </c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</row>
    <row r="13" spans="1:53" s="42" customFormat="1" ht="19.899999999999999" customHeight="1">
      <c r="A13" s="81" t="s">
        <v>194</v>
      </c>
      <c r="B13" s="189" t="s">
        <v>44</v>
      </c>
      <c r="C13" s="190" t="s">
        <v>34</v>
      </c>
      <c r="D13" s="190" t="s">
        <v>36</v>
      </c>
      <c r="E13" s="191" t="s">
        <v>196</v>
      </c>
      <c r="F13" s="70" t="s">
        <v>100</v>
      </c>
      <c r="G13" s="70" t="s">
        <v>16</v>
      </c>
      <c r="H13" s="70" t="s">
        <v>31</v>
      </c>
      <c r="I13" s="190"/>
      <c r="J13" s="204">
        <f t="shared" si="0"/>
        <v>0.5</v>
      </c>
      <c r="K13" s="204">
        <f t="shared" si="1"/>
        <v>0</v>
      </c>
      <c r="L13" s="204">
        <f t="shared" si="2"/>
        <v>0</v>
      </c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</row>
    <row r="14" spans="1:53" s="42" customFormat="1" ht="53.25" customHeight="1">
      <c r="A14" s="203" t="s">
        <v>148</v>
      </c>
      <c r="B14" s="99" t="s">
        <v>44</v>
      </c>
      <c r="C14" s="96" t="s">
        <v>34</v>
      </c>
      <c r="D14" s="96" t="s">
        <v>36</v>
      </c>
      <c r="E14" s="97" t="s">
        <v>196</v>
      </c>
      <c r="F14" s="98" t="s">
        <v>100</v>
      </c>
      <c r="G14" s="98" t="s">
        <v>16</v>
      </c>
      <c r="H14" s="98" t="s">
        <v>31</v>
      </c>
      <c r="I14" s="96" t="s">
        <v>160</v>
      </c>
      <c r="J14" s="205">
        <f>'Прил 2'!J47</f>
        <v>0.5</v>
      </c>
      <c r="K14" s="205">
        <f>'Прил 2'!K47</f>
        <v>0</v>
      </c>
      <c r="L14" s="205">
        <f t="shared" si="2"/>
        <v>0</v>
      </c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</row>
    <row r="15" spans="1:53" s="42" customFormat="1" ht="225.75" customHeight="1">
      <c r="A15" s="165" t="s">
        <v>165</v>
      </c>
      <c r="B15" s="70" t="s">
        <v>31</v>
      </c>
      <c r="C15" s="70" t="s">
        <v>34</v>
      </c>
      <c r="D15" s="70" t="s">
        <v>16</v>
      </c>
      <c r="E15" s="78" t="s">
        <v>54</v>
      </c>
      <c r="F15" s="70"/>
      <c r="G15" s="73"/>
      <c r="H15" s="70"/>
      <c r="I15" s="70"/>
      <c r="J15" s="204">
        <f>J16</f>
        <v>294.64999999999998</v>
      </c>
      <c r="K15" s="204">
        <f t="shared" ref="K15:L19" si="3">K16</f>
        <v>268.7</v>
      </c>
      <c r="L15" s="205">
        <f t="shared" si="2"/>
        <v>91.192940777193286</v>
      </c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</row>
    <row r="16" spans="1:53" s="42" customFormat="1" ht="36.75" customHeight="1">
      <c r="A16" s="76" t="s">
        <v>98</v>
      </c>
      <c r="B16" s="70" t="s">
        <v>31</v>
      </c>
      <c r="C16" s="70" t="s">
        <v>34</v>
      </c>
      <c r="D16" s="70" t="s">
        <v>16</v>
      </c>
      <c r="E16" s="78" t="s">
        <v>54</v>
      </c>
      <c r="F16" s="70" t="s">
        <v>99</v>
      </c>
      <c r="G16" s="73"/>
      <c r="H16" s="70"/>
      <c r="I16" s="70"/>
      <c r="J16" s="204">
        <f>J17</f>
        <v>294.64999999999998</v>
      </c>
      <c r="K16" s="204">
        <f t="shared" si="3"/>
        <v>268.7</v>
      </c>
      <c r="L16" s="205">
        <f t="shared" si="2"/>
        <v>91.192940777193286</v>
      </c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</row>
    <row r="17" spans="1:53" s="42" customFormat="1" ht="22.5" customHeight="1">
      <c r="A17" s="76" t="s">
        <v>41</v>
      </c>
      <c r="B17" s="70" t="s">
        <v>31</v>
      </c>
      <c r="C17" s="70" t="s">
        <v>34</v>
      </c>
      <c r="D17" s="70" t="s">
        <v>16</v>
      </c>
      <c r="E17" s="78" t="s">
        <v>54</v>
      </c>
      <c r="F17" s="70" t="s">
        <v>100</v>
      </c>
      <c r="G17" s="73"/>
      <c r="H17" s="70"/>
      <c r="I17" s="70"/>
      <c r="J17" s="204">
        <f>J18</f>
        <v>294.64999999999998</v>
      </c>
      <c r="K17" s="204">
        <f t="shared" si="3"/>
        <v>268.7</v>
      </c>
      <c r="L17" s="205">
        <f t="shared" si="2"/>
        <v>91.192940777193286</v>
      </c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</row>
    <row r="18" spans="1:53" s="42" customFormat="1" ht="21" customHeight="1">
      <c r="A18" s="76" t="s">
        <v>52</v>
      </c>
      <c r="B18" s="70" t="s">
        <v>31</v>
      </c>
      <c r="C18" s="70" t="s">
        <v>34</v>
      </c>
      <c r="D18" s="70" t="s">
        <v>16</v>
      </c>
      <c r="E18" s="78" t="s">
        <v>54</v>
      </c>
      <c r="F18" s="70" t="s">
        <v>100</v>
      </c>
      <c r="G18" s="73" t="s">
        <v>17</v>
      </c>
      <c r="H18" s="70"/>
      <c r="I18" s="70"/>
      <c r="J18" s="204">
        <f>J19</f>
        <v>294.64999999999998</v>
      </c>
      <c r="K18" s="204">
        <f t="shared" si="3"/>
        <v>268.7</v>
      </c>
      <c r="L18" s="205">
        <f t="shared" si="2"/>
        <v>91.192940777193286</v>
      </c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</row>
    <row r="19" spans="1:53" s="42" customFormat="1" ht="24.75" customHeight="1">
      <c r="A19" s="76" t="s">
        <v>53</v>
      </c>
      <c r="B19" s="70" t="s">
        <v>31</v>
      </c>
      <c r="C19" s="70" t="s">
        <v>34</v>
      </c>
      <c r="D19" s="70" t="s">
        <v>16</v>
      </c>
      <c r="E19" s="78" t="s">
        <v>54</v>
      </c>
      <c r="F19" s="70" t="s">
        <v>100</v>
      </c>
      <c r="G19" s="73" t="s">
        <v>17</v>
      </c>
      <c r="H19" s="70" t="s">
        <v>29</v>
      </c>
      <c r="I19" s="70"/>
      <c r="J19" s="204">
        <f>J20</f>
        <v>294.64999999999998</v>
      </c>
      <c r="K19" s="204">
        <f t="shared" si="3"/>
        <v>268.7</v>
      </c>
      <c r="L19" s="205">
        <f t="shared" si="2"/>
        <v>91.192940777193286</v>
      </c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</row>
    <row r="20" spans="1:53" s="42" customFormat="1" ht="53.25" customHeight="1">
      <c r="A20" s="192" t="s">
        <v>148</v>
      </c>
      <c r="B20" s="98" t="s">
        <v>31</v>
      </c>
      <c r="C20" s="98" t="s">
        <v>34</v>
      </c>
      <c r="D20" s="98" t="s">
        <v>16</v>
      </c>
      <c r="E20" s="128" t="s">
        <v>54</v>
      </c>
      <c r="F20" s="98" t="s">
        <v>100</v>
      </c>
      <c r="G20" s="197" t="s">
        <v>17</v>
      </c>
      <c r="H20" s="98" t="s">
        <v>29</v>
      </c>
      <c r="I20" s="98">
        <v>910</v>
      </c>
      <c r="J20" s="205">
        <f>'Прил 2'!J65</f>
        <v>294.64999999999998</v>
      </c>
      <c r="K20" s="205">
        <f>'Прил 2'!K65</f>
        <v>268.7</v>
      </c>
      <c r="L20" s="205">
        <f t="shared" si="2"/>
        <v>91.192940777193286</v>
      </c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</row>
    <row r="21" spans="1:53" s="42" customFormat="1" ht="66.75" customHeight="1">
      <c r="A21" s="100" t="s">
        <v>191</v>
      </c>
      <c r="B21" s="189" t="s">
        <v>198</v>
      </c>
      <c r="C21" s="190"/>
      <c r="D21" s="190"/>
      <c r="E21" s="191"/>
      <c r="F21" s="70"/>
      <c r="G21" s="70"/>
      <c r="H21" s="70"/>
      <c r="I21" s="190"/>
      <c r="J21" s="204">
        <f t="shared" ref="J21:J26" si="4">J22</f>
        <v>19.850000000000001</v>
      </c>
      <c r="K21" s="204">
        <f t="shared" ref="K21:L26" si="5">K22</f>
        <v>0</v>
      </c>
      <c r="L21" s="204">
        <f t="shared" si="2"/>
        <v>0</v>
      </c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</row>
    <row r="22" spans="1:53" s="42" customFormat="1" ht="226.5" customHeight="1">
      <c r="A22" s="165" t="s">
        <v>165</v>
      </c>
      <c r="B22" s="189" t="s">
        <v>198</v>
      </c>
      <c r="C22" s="190" t="s">
        <v>34</v>
      </c>
      <c r="D22" s="190" t="s">
        <v>16</v>
      </c>
      <c r="E22" s="191" t="s">
        <v>54</v>
      </c>
      <c r="F22" s="70"/>
      <c r="G22" s="70"/>
      <c r="H22" s="70"/>
      <c r="I22" s="190"/>
      <c r="J22" s="204">
        <f t="shared" si="4"/>
        <v>19.850000000000001</v>
      </c>
      <c r="K22" s="204">
        <f t="shared" si="5"/>
        <v>0</v>
      </c>
      <c r="L22" s="204">
        <f t="shared" si="2"/>
        <v>0</v>
      </c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</row>
    <row r="23" spans="1:53" s="42" customFormat="1" ht="35.25" customHeight="1">
      <c r="A23" s="76" t="s">
        <v>97</v>
      </c>
      <c r="B23" s="189" t="s">
        <v>198</v>
      </c>
      <c r="C23" s="190" t="s">
        <v>34</v>
      </c>
      <c r="D23" s="190" t="s">
        <v>16</v>
      </c>
      <c r="E23" s="191" t="s">
        <v>54</v>
      </c>
      <c r="F23" s="70" t="s">
        <v>99</v>
      </c>
      <c r="G23" s="70"/>
      <c r="H23" s="70"/>
      <c r="I23" s="190"/>
      <c r="J23" s="204">
        <f t="shared" si="4"/>
        <v>19.850000000000001</v>
      </c>
      <c r="K23" s="204">
        <f t="shared" si="5"/>
        <v>0</v>
      </c>
      <c r="L23" s="204">
        <f t="shared" si="2"/>
        <v>0</v>
      </c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</row>
    <row r="24" spans="1:53" s="42" customFormat="1" ht="36" customHeight="1">
      <c r="A24" s="76" t="s">
        <v>98</v>
      </c>
      <c r="B24" s="189" t="s">
        <v>198</v>
      </c>
      <c r="C24" s="190" t="s">
        <v>34</v>
      </c>
      <c r="D24" s="190" t="s">
        <v>16</v>
      </c>
      <c r="E24" s="191" t="s">
        <v>54</v>
      </c>
      <c r="F24" s="70" t="s">
        <v>100</v>
      </c>
      <c r="G24" s="70"/>
      <c r="H24" s="70"/>
      <c r="I24" s="190"/>
      <c r="J24" s="204">
        <f t="shared" si="4"/>
        <v>19.850000000000001</v>
      </c>
      <c r="K24" s="204">
        <f t="shared" si="5"/>
        <v>0</v>
      </c>
      <c r="L24" s="204">
        <f t="shared" si="2"/>
        <v>0</v>
      </c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</row>
    <row r="25" spans="1:53" s="42" customFormat="1" ht="19.899999999999999" customHeight="1">
      <c r="A25" s="100" t="s">
        <v>52</v>
      </c>
      <c r="B25" s="189" t="s">
        <v>198</v>
      </c>
      <c r="C25" s="190" t="s">
        <v>34</v>
      </c>
      <c r="D25" s="190" t="s">
        <v>16</v>
      </c>
      <c r="E25" s="191" t="s">
        <v>54</v>
      </c>
      <c r="F25" s="70" t="s">
        <v>100</v>
      </c>
      <c r="G25" s="70" t="s">
        <v>17</v>
      </c>
      <c r="H25" s="70"/>
      <c r="I25" s="190"/>
      <c r="J25" s="204">
        <f t="shared" si="4"/>
        <v>19.850000000000001</v>
      </c>
      <c r="K25" s="204">
        <f t="shared" si="5"/>
        <v>0</v>
      </c>
      <c r="L25" s="204">
        <f t="shared" si="2"/>
        <v>0</v>
      </c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</row>
    <row r="26" spans="1:53" s="42" customFormat="1" ht="24.75" customHeight="1">
      <c r="A26" s="100" t="s">
        <v>53</v>
      </c>
      <c r="B26" s="189" t="s">
        <v>198</v>
      </c>
      <c r="C26" s="190" t="s">
        <v>34</v>
      </c>
      <c r="D26" s="190" t="s">
        <v>16</v>
      </c>
      <c r="E26" s="191" t="s">
        <v>54</v>
      </c>
      <c r="F26" s="70" t="s">
        <v>100</v>
      </c>
      <c r="G26" s="70" t="s">
        <v>17</v>
      </c>
      <c r="H26" s="70" t="s">
        <v>29</v>
      </c>
      <c r="I26" s="190"/>
      <c r="J26" s="204">
        <f t="shared" si="4"/>
        <v>19.850000000000001</v>
      </c>
      <c r="K26" s="204">
        <f t="shared" si="5"/>
        <v>0</v>
      </c>
      <c r="L26" s="204">
        <f t="shared" si="2"/>
        <v>0</v>
      </c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</row>
    <row r="27" spans="1:53" s="42" customFormat="1" ht="46.5" customHeight="1">
      <c r="A27" s="203" t="s">
        <v>148</v>
      </c>
      <c r="B27" s="99" t="s">
        <v>198</v>
      </c>
      <c r="C27" s="96" t="s">
        <v>34</v>
      </c>
      <c r="D27" s="96" t="s">
        <v>16</v>
      </c>
      <c r="E27" s="97" t="s">
        <v>54</v>
      </c>
      <c r="F27" s="98" t="s">
        <v>100</v>
      </c>
      <c r="G27" s="98" t="s">
        <v>17</v>
      </c>
      <c r="H27" s="98" t="s">
        <v>29</v>
      </c>
      <c r="I27" s="96" t="s">
        <v>160</v>
      </c>
      <c r="J27" s="205">
        <f>'Прил 2'!J69</f>
        <v>19.850000000000001</v>
      </c>
      <c r="K27" s="205">
        <f>'Прил 2'!K69</f>
        <v>0</v>
      </c>
      <c r="L27" s="205">
        <f t="shared" si="2"/>
        <v>0</v>
      </c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</row>
    <row r="28" spans="1:53" ht="23.25" customHeight="1">
      <c r="A28" s="77" t="s">
        <v>132</v>
      </c>
      <c r="B28" s="72" t="s">
        <v>33</v>
      </c>
      <c r="C28" s="4"/>
      <c r="D28" s="70"/>
      <c r="E28" s="78"/>
      <c r="F28" s="70"/>
      <c r="G28" s="79"/>
      <c r="H28" s="80"/>
      <c r="I28" s="103"/>
      <c r="J28" s="39">
        <f>J29+J42</f>
        <v>1337.2159999999999</v>
      </c>
      <c r="K28" s="39">
        <f>K29+K42</f>
        <v>1222.68</v>
      </c>
      <c r="L28" s="204">
        <f t="shared" si="2"/>
        <v>91.434742031205147</v>
      </c>
      <c r="M28" s="68"/>
      <c r="N28" s="68"/>
      <c r="O28" s="68"/>
    </row>
    <row r="29" spans="1:53" ht="15.75">
      <c r="A29" s="81" t="s">
        <v>127</v>
      </c>
      <c r="B29" s="72">
        <v>65</v>
      </c>
      <c r="C29" s="4">
        <v>1</v>
      </c>
      <c r="D29" s="82"/>
      <c r="E29" s="83"/>
      <c r="F29" s="82"/>
      <c r="G29" s="79"/>
      <c r="H29" s="80"/>
      <c r="I29" s="103"/>
      <c r="J29" s="39">
        <f>J30+J37</f>
        <v>603.125</v>
      </c>
      <c r="K29" s="39">
        <f>K30+K37</f>
        <v>601.58000000000004</v>
      </c>
      <c r="L29" s="204">
        <f t="shared" si="2"/>
        <v>99.7438341968912</v>
      </c>
    </row>
    <row r="30" spans="1:53" ht="31.5">
      <c r="A30" s="81" t="s">
        <v>35</v>
      </c>
      <c r="B30" s="73" t="s">
        <v>33</v>
      </c>
      <c r="C30" s="70" t="s">
        <v>23</v>
      </c>
      <c r="D30" s="70" t="s">
        <v>36</v>
      </c>
      <c r="E30" s="78" t="s">
        <v>37</v>
      </c>
      <c r="F30" s="70"/>
      <c r="G30" s="73"/>
      <c r="H30" s="70"/>
      <c r="I30" s="70"/>
      <c r="J30" s="39">
        <f>J33</f>
        <v>366.08000000000004</v>
      </c>
      <c r="K30" s="39">
        <f>K33</f>
        <v>364.54</v>
      </c>
      <c r="L30" s="204">
        <f t="shared" si="2"/>
        <v>99.57932692307692</v>
      </c>
    </row>
    <row r="31" spans="1:53" ht="78.75">
      <c r="A31" s="84" t="s">
        <v>101</v>
      </c>
      <c r="B31" s="72">
        <v>65</v>
      </c>
      <c r="C31" s="4">
        <v>1</v>
      </c>
      <c r="D31" s="70" t="s">
        <v>36</v>
      </c>
      <c r="E31" s="71">
        <v>41150</v>
      </c>
      <c r="F31" s="70" t="s">
        <v>103</v>
      </c>
      <c r="G31" s="70"/>
      <c r="H31" s="70"/>
      <c r="I31" s="70"/>
      <c r="J31" s="39">
        <f>J32</f>
        <v>366.08000000000004</v>
      </c>
      <c r="K31" s="39">
        <f t="shared" ref="K31:L31" si="6">K32</f>
        <v>364.54</v>
      </c>
      <c r="L31" s="204">
        <f t="shared" si="2"/>
        <v>99.57932692307692</v>
      </c>
    </row>
    <row r="32" spans="1:53" ht="31.5">
      <c r="A32" s="84" t="s">
        <v>102</v>
      </c>
      <c r="B32" s="72">
        <v>65</v>
      </c>
      <c r="C32" s="4">
        <v>1</v>
      </c>
      <c r="D32" s="70" t="s">
        <v>36</v>
      </c>
      <c r="E32" s="71">
        <v>41150</v>
      </c>
      <c r="F32" s="70" t="s">
        <v>104</v>
      </c>
      <c r="G32" s="70"/>
      <c r="H32" s="70"/>
      <c r="I32" s="70"/>
      <c r="J32" s="39">
        <f>J33</f>
        <v>366.08000000000004</v>
      </c>
      <c r="K32" s="39">
        <f t="shared" ref="K32:L32" si="7">K33</f>
        <v>364.54</v>
      </c>
      <c r="L32" s="204">
        <f t="shared" si="2"/>
        <v>99.57932692307692</v>
      </c>
    </row>
    <row r="33" spans="1:53" ht="15.75">
      <c r="A33" s="81" t="s">
        <v>15</v>
      </c>
      <c r="B33" s="72">
        <v>65</v>
      </c>
      <c r="C33" s="4">
        <v>1</v>
      </c>
      <c r="D33" s="70" t="s">
        <v>36</v>
      </c>
      <c r="E33" s="71">
        <v>41150</v>
      </c>
      <c r="F33" s="4" t="s">
        <v>104</v>
      </c>
      <c r="G33" s="85" t="s">
        <v>16</v>
      </c>
      <c r="H33" s="86"/>
      <c r="I33" s="70"/>
      <c r="J33" s="39">
        <f>J34</f>
        <v>366.08000000000004</v>
      </c>
      <c r="K33" s="39">
        <f t="shared" ref="K33:L34" si="8">K34</f>
        <v>364.54</v>
      </c>
      <c r="L33" s="204">
        <f t="shared" si="2"/>
        <v>99.57932692307692</v>
      </c>
    </row>
    <row r="34" spans="1:53" ht="47.25">
      <c r="A34" s="81" t="s">
        <v>32</v>
      </c>
      <c r="B34" s="72">
        <v>65</v>
      </c>
      <c r="C34" s="4">
        <v>1</v>
      </c>
      <c r="D34" s="70" t="s">
        <v>36</v>
      </c>
      <c r="E34" s="71">
        <v>41150</v>
      </c>
      <c r="F34" s="4" t="s">
        <v>104</v>
      </c>
      <c r="G34" s="87" t="s">
        <v>16</v>
      </c>
      <c r="H34" s="88" t="s">
        <v>27</v>
      </c>
      <c r="I34" s="70"/>
      <c r="J34" s="39">
        <f>J35</f>
        <v>366.08000000000004</v>
      </c>
      <c r="K34" s="39">
        <f t="shared" si="8"/>
        <v>364.54</v>
      </c>
      <c r="L34" s="204">
        <f t="shared" si="2"/>
        <v>99.57932692307692</v>
      </c>
    </row>
    <row r="35" spans="1:53" s="13" customFormat="1" ht="47.25">
      <c r="A35" s="192" t="s">
        <v>148</v>
      </c>
      <c r="B35" s="193">
        <v>65</v>
      </c>
      <c r="C35" s="82">
        <v>1</v>
      </c>
      <c r="D35" s="98" t="s">
        <v>36</v>
      </c>
      <c r="E35" s="83" t="s">
        <v>37</v>
      </c>
      <c r="F35" s="82" t="s">
        <v>104</v>
      </c>
      <c r="G35" s="194" t="s">
        <v>16</v>
      </c>
      <c r="H35" s="195" t="s">
        <v>27</v>
      </c>
      <c r="I35" s="98">
        <v>910</v>
      </c>
      <c r="J35" s="118">
        <f>'Прил 2'!J15</f>
        <v>366.08000000000004</v>
      </c>
      <c r="K35" s="118">
        <f>'Прил 2'!K15</f>
        <v>364.54</v>
      </c>
      <c r="L35" s="205">
        <f t="shared" si="2"/>
        <v>99.57932692307692</v>
      </c>
      <c r="M35" s="196"/>
      <c r="N35" s="196"/>
      <c r="O35" s="196"/>
      <c r="P35" s="196"/>
      <c r="Q35" s="196"/>
      <c r="R35" s="196"/>
      <c r="S35" s="196"/>
      <c r="T35" s="196"/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196"/>
      <c r="AF35" s="196"/>
      <c r="AG35" s="196"/>
      <c r="AH35" s="196"/>
      <c r="AI35" s="196"/>
      <c r="AJ35" s="196"/>
      <c r="AK35" s="196"/>
      <c r="AL35" s="196"/>
      <c r="AM35" s="196"/>
      <c r="AN35" s="196"/>
      <c r="AO35" s="196"/>
      <c r="AP35" s="196"/>
      <c r="AQ35" s="196"/>
      <c r="AR35" s="196"/>
      <c r="AS35" s="196"/>
      <c r="AT35" s="196"/>
      <c r="AU35" s="196"/>
      <c r="AV35" s="196"/>
      <c r="AW35" s="196"/>
      <c r="AX35" s="196"/>
      <c r="AY35" s="196"/>
      <c r="AZ35" s="196"/>
      <c r="BA35" s="196"/>
    </row>
    <row r="36" spans="1:53" ht="63">
      <c r="A36" s="5" t="s">
        <v>188</v>
      </c>
      <c r="B36" s="69" t="s">
        <v>33</v>
      </c>
      <c r="C36" s="4" t="s">
        <v>23</v>
      </c>
      <c r="D36" s="70" t="s">
        <v>36</v>
      </c>
      <c r="E36" s="71" t="s">
        <v>189</v>
      </c>
      <c r="F36" s="4"/>
      <c r="G36" s="4"/>
      <c r="H36" s="4"/>
      <c r="I36" s="70"/>
      <c r="J36" s="39">
        <f>J37</f>
        <v>237.04500000000002</v>
      </c>
      <c r="K36" s="39">
        <f t="shared" ref="K36:L40" si="9">K37</f>
        <v>237.04</v>
      </c>
      <c r="L36" s="204">
        <f t="shared" si="2"/>
        <v>99.997890695859425</v>
      </c>
    </row>
    <row r="37" spans="1:53" ht="78.75">
      <c r="A37" s="183" t="s">
        <v>101</v>
      </c>
      <c r="B37" s="69" t="s">
        <v>33</v>
      </c>
      <c r="C37" s="4" t="s">
        <v>23</v>
      </c>
      <c r="D37" s="70" t="s">
        <v>36</v>
      </c>
      <c r="E37" s="71" t="s">
        <v>189</v>
      </c>
      <c r="F37" s="4" t="s">
        <v>103</v>
      </c>
      <c r="G37" s="4"/>
      <c r="H37" s="4"/>
      <c r="I37" s="70"/>
      <c r="J37" s="39">
        <f>J38</f>
        <v>237.04500000000002</v>
      </c>
      <c r="K37" s="39">
        <f t="shared" si="9"/>
        <v>237.04</v>
      </c>
      <c r="L37" s="204">
        <f t="shared" si="2"/>
        <v>99.997890695859425</v>
      </c>
    </row>
    <row r="38" spans="1:53" ht="31.5">
      <c r="A38" s="183" t="s">
        <v>102</v>
      </c>
      <c r="B38" s="69" t="s">
        <v>33</v>
      </c>
      <c r="C38" s="4" t="s">
        <v>23</v>
      </c>
      <c r="D38" s="70" t="s">
        <v>36</v>
      </c>
      <c r="E38" s="71" t="s">
        <v>189</v>
      </c>
      <c r="F38" s="4" t="s">
        <v>104</v>
      </c>
      <c r="G38" s="4"/>
      <c r="H38" s="4"/>
      <c r="I38" s="70"/>
      <c r="J38" s="39">
        <f>J39</f>
        <v>237.04500000000002</v>
      </c>
      <c r="K38" s="39">
        <f t="shared" si="9"/>
        <v>237.04</v>
      </c>
      <c r="L38" s="204">
        <f t="shared" si="2"/>
        <v>99.997890695859425</v>
      </c>
    </row>
    <row r="39" spans="1:53" ht="15.75">
      <c r="A39" s="186" t="s">
        <v>15</v>
      </c>
      <c r="B39" s="69" t="s">
        <v>33</v>
      </c>
      <c r="C39" s="4" t="s">
        <v>23</v>
      </c>
      <c r="D39" s="70" t="s">
        <v>36</v>
      </c>
      <c r="E39" s="71" t="s">
        <v>189</v>
      </c>
      <c r="F39" s="4" t="s">
        <v>104</v>
      </c>
      <c r="G39" s="4" t="s">
        <v>16</v>
      </c>
      <c r="H39" s="4"/>
      <c r="I39" s="70"/>
      <c r="J39" s="39">
        <f>J40</f>
        <v>237.04500000000002</v>
      </c>
      <c r="K39" s="39">
        <f t="shared" si="9"/>
        <v>237.04</v>
      </c>
      <c r="L39" s="204">
        <f t="shared" si="2"/>
        <v>99.997890695859425</v>
      </c>
    </row>
    <row r="40" spans="1:53" ht="47.25">
      <c r="A40" s="186" t="s">
        <v>32</v>
      </c>
      <c r="B40" s="69" t="s">
        <v>33</v>
      </c>
      <c r="C40" s="4" t="s">
        <v>23</v>
      </c>
      <c r="D40" s="70" t="s">
        <v>36</v>
      </c>
      <c r="E40" s="71" t="s">
        <v>189</v>
      </c>
      <c r="F40" s="4" t="s">
        <v>104</v>
      </c>
      <c r="G40" s="4" t="s">
        <v>16</v>
      </c>
      <c r="H40" s="4" t="s">
        <v>27</v>
      </c>
      <c r="I40" s="70"/>
      <c r="J40" s="39">
        <f>J41</f>
        <v>237.04500000000002</v>
      </c>
      <c r="K40" s="39">
        <f t="shared" si="9"/>
        <v>237.04</v>
      </c>
      <c r="L40" s="204">
        <f t="shared" si="2"/>
        <v>99.997890695859425</v>
      </c>
    </row>
    <row r="41" spans="1:53" s="13" customFormat="1" ht="47.25">
      <c r="A41" s="192" t="s">
        <v>148</v>
      </c>
      <c r="B41" s="193">
        <v>65</v>
      </c>
      <c r="C41" s="82">
        <v>1</v>
      </c>
      <c r="D41" s="98" t="s">
        <v>36</v>
      </c>
      <c r="E41" s="83" t="s">
        <v>189</v>
      </c>
      <c r="F41" s="82" t="s">
        <v>104</v>
      </c>
      <c r="G41" s="194" t="s">
        <v>16</v>
      </c>
      <c r="H41" s="195" t="s">
        <v>27</v>
      </c>
      <c r="I41" s="98">
        <v>910</v>
      </c>
      <c r="J41" s="118">
        <f>'Прил 2'!J18</f>
        <v>237.04500000000002</v>
      </c>
      <c r="K41" s="118">
        <f>'Прил 2'!K18</f>
        <v>237.04</v>
      </c>
      <c r="L41" s="205">
        <f t="shared" si="2"/>
        <v>99.997890695859425</v>
      </c>
      <c r="M41" s="196"/>
      <c r="N41" s="196"/>
      <c r="O41" s="196"/>
      <c r="P41" s="196"/>
      <c r="Q41" s="196"/>
      <c r="R41" s="196"/>
      <c r="S41" s="196"/>
      <c r="T41" s="196"/>
      <c r="U41" s="196"/>
      <c r="V41" s="196"/>
      <c r="W41" s="196"/>
      <c r="X41" s="196"/>
      <c r="Y41" s="196"/>
      <c r="Z41" s="196"/>
      <c r="AA41" s="196"/>
      <c r="AB41" s="196"/>
      <c r="AC41" s="196"/>
      <c r="AD41" s="196"/>
      <c r="AE41" s="196"/>
      <c r="AF41" s="196"/>
      <c r="AG41" s="196"/>
      <c r="AH41" s="196"/>
      <c r="AI41" s="196"/>
      <c r="AJ41" s="196"/>
      <c r="AK41" s="196"/>
      <c r="AL41" s="196"/>
      <c r="AM41" s="196"/>
      <c r="AN41" s="196"/>
      <c r="AO41" s="196"/>
      <c r="AP41" s="196"/>
      <c r="AQ41" s="196"/>
      <c r="AR41" s="196"/>
      <c r="AS41" s="196"/>
      <c r="AT41" s="196"/>
      <c r="AU41" s="196"/>
      <c r="AV41" s="196"/>
      <c r="AW41" s="196"/>
      <c r="AX41" s="196"/>
      <c r="AY41" s="196"/>
      <c r="AZ41" s="196"/>
      <c r="BA41" s="196"/>
    </row>
    <row r="42" spans="1:53" ht="31.5">
      <c r="A42" s="81" t="s">
        <v>130</v>
      </c>
      <c r="B42" s="69" t="s">
        <v>33</v>
      </c>
      <c r="C42" s="4" t="s">
        <v>24</v>
      </c>
      <c r="D42" s="70"/>
      <c r="E42" s="71"/>
      <c r="F42" s="4"/>
      <c r="G42" s="72"/>
      <c r="H42" s="4"/>
      <c r="I42" s="70"/>
      <c r="J42" s="39">
        <f>J43+J49+J60</f>
        <v>734.09099999999989</v>
      </c>
      <c r="K42" s="39">
        <f>K43+K49+K60</f>
        <v>621.1</v>
      </c>
      <c r="L42" s="204">
        <f t="shared" si="2"/>
        <v>84.608039057827995</v>
      </c>
    </row>
    <row r="43" spans="1:53" ht="30.75" customHeight="1">
      <c r="A43" s="81" t="s">
        <v>38</v>
      </c>
      <c r="B43" s="69" t="s">
        <v>33</v>
      </c>
      <c r="C43" s="4" t="s">
        <v>24</v>
      </c>
      <c r="D43" s="70" t="s">
        <v>36</v>
      </c>
      <c r="E43" s="71" t="s">
        <v>39</v>
      </c>
      <c r="F43" s="4"/>
      <c r="G43" s="72"/>
      <c r="H43" s="4"/>
      <c r="I43" s="73"/>
      <c r="J43" s="39">
        <f>J44</f>
        <v>148.80000000000001</v>
      </c>
      <c r="K43" s="39">
        <f>K46</f>
        <v>113.8</v>
      </c>
      <c r="L43" s="204">
        <f t="shared" si="2"/>
        <v>76.478494623655905</v>
      </c>
    </row>
    <row r="44" spans="1:53" ht="84" customHeight="1">
      <c r="A44" s="84" t="s">
        <v>101</v>
      </c>
      <c r="B44" s="69" t="s">
        <v>33</v>
      </c>
      <c r="C44" s="4" t="s">
        <v>24</v>
      </c>
      <c r="D44" s="70" t="s">
        <v>36</v>
      </c>
      <c r="E44" s="71" t="s">
        <v>39</v>
      </c>
      <c r="F44" s="4" t="s">
        <v>103</v>
      </c>
      <c r="G44" s="72"/>
      <c r="H44" s="4"/>
      <c r="I44" s="73"/>
      <c r="J44" s="39">
        <f>J45</f>
        <v>148.80000000000001</v>
      </c>
      <c r="K44" s="39">
        <f t="shared" ref="K44:L44" si="10">K45</f>
        <v>113.8</v>
      </c>
      <c r="L44" s="204">
        <f t="shared" si="2"/>
        <v>76.478494623655905</v>
      </c>
    </row>
    <row r="45" spans="1:53" ht="30.75" customHeight="1">
      <c r="A45" s="84" t="s">
        <v>102</v>
      </c>
      <c r="B45" s="69" t="s">
        <v>33</v>
      </c>
      <c r="C45" s="4" t="s">
        <v>24</v>
      </c>
      <c r="D45" s="70" t="s">
        <v>36</v>
      </c>
      <c r="E45" s="71" t="s">
        <v>39</v>
      </c>
      <c r="F45" s="4" t="s">
        <v>104</v>
      </c>
      <c r="G45" s="72"/>
      <c r="H45" s="4"/>
      <c r="I45" s="73"/>
      <c r="J45" s="39">
        <f>J46</f>
        <v>148.80000000000001</v>
      </c>
      <c r="K45" s="39">
        <f t="shared" ref="K45:L45" si="11">K46</f>
        <v>113.8</v>
      </c>
      <c r="L45" s="204">
        <f t="shared" si="2"/>
        <v>76.478494623655905</v>
      </c>
    </row>
    <row r="46" spans="1:53" ht="15.75">
      <c r="A46" s="81" t="s">
        <v>15</v>
      </c>
      <c r="B46" s="69" t="s">
        <v>33</v>
      </c>
      <c r="C46" s="4" t="s">
        <v>24</v>
      </c>
      <c r="D46" s="70" t="s">
        <v>36</v>
      </c>
      <c r="E46" s="71" t="s">
        <v>39</v>
      </c>
      <c r="F46" s="4" t="s">
        <v>104</v>
      </c>
      <c r="G46" s="72" t="s">
        <v>16</v>
      </c>
      <c r="H46" s="4"/>
      <c r="I46" s="73"/>
      <c r="J46" s="39">
        <f>J47</f>
        <v>148.80000000000001</v>
      </c>
      <c r="K46" s="39">
        <f t="shared" ref="K46:L47" si="12">K47</f>
        <v>113.8</v>
      </c>
      <c r="L46" s="204">
        <f t="shared" si="2"/>
        <v>76.478494623655905</v>
      </c>
    </row>
    <row r="47" spans="1:53" ht="63" customHeight="1">
      <c r="A47" s="81" t="s">
        <v>65</v>
      </c>
      <c r="B47" s="69" t="s">
        <v>33</v>
      </c>
      <c r="C47" s="70" t="s">
        <v>24</v>
      </c>
      <c r="D47" s="70" t="s">
        <v>36</v>
      </c>
      <c r="E47" s="78">
        <v>41110</v>
      </c>
      <c r="F47" s="70" t="s">
        <v>104</v>
      </c>
      <c r="G47" s="73" t="s">
        <v>16</v>
      </c>
      <c r="H47" s="70" t="s">
        <v>17</v>
      </c>
      <c r="I47" s="73"/>
      <c r="J47" s="39">
        <f>J48</f>
        <v>148.80000000000001</v>
      </c>
      <c r="K47" s="39">
        <f t="shared" si="12"/>
        <v>113.8</v>
      </c>
      <c r="L47" s="204">
        <f t="shared" si="2"/>
        <v>76.478494623655905</v>
      </c>
    </row>
    <row r="48" spans="1:53" s="13" customFormat="1" ht="47.25">
      <c r="A48" s="192" t="s">
        <v>148</v>
      </c>
      <c r="B48" s="133" t="s">
        <v>33</v>
      </c>
      <c r="C48" s="98" t="s">
        <v>24</v>
      </c>
      <c r="D48" s="98" t="s">
        <v>36</v>
      </c>
      <c r="E48" s="128" t="s">
        <v>39</v>
      </c>
      <c r="F48" s="98" t="s">
        <v>104</v>
      </c>
      <c r="G48" s="193" t="s">
        <v>16</v>
      </c>
      <c r="H48" s="82" t="s">
        <v>17</v>
      </c>
      <c r="I48" s="98">
        <v>910</v>
      </c>
      <c r="J48" s="118">
        <f>'Прил 2'!J24</f>
        <v>148.80000000000001</v>
      </c>
      <c r="K48" s="118">
        <f>'Прил 2'!K24</f>
        <v>113.8</v>
      </c>
      <c r="L48" s="205">
        <f t="shared" si="2"/>
        <v>76.478494623655905</v>
      </c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6"/>
      <c r="AQ48" s="196"/>
      <c r="AR48" s="196"/>
      <c r="AS48" s="196"/>
      <c r="AT48" s="196"/>
      <c r="AU48" s="196"/>
      <c r="AV48" s="196"/>
      <c r="AW48" s="196"/>
      <c r="AX48" s="196"/>
      <c r="AY48" s="196"/>
      <c r="AZ48" s="196"/>
      <c r="BA48" s="196"/>
    </row>
    <row r="49" spans="1:53" ht="31.5">
      <c r="A49" s="76" t="s">
        <v>159</v>
      </c>
      <c r="B49" s="69" t="s">
        <v>33</v>
      </c>
      <c r="C49" s="70" t="s">
        <v>24</v>
      </c>
      <c r="D49" s="70" t="s">
        <v>36</v>
      </c>
      <c r="E49" s="78" t="s">
        <v>40</v>
      </c>
      <c r="F49" s="70"/>
      <c r="G49" s="72"/>
      <c r="H49" s="4"/>
      <c r="I49" s="73"/>
      <c r="J49" s="39">
        <f>J50+J55</f>
        <v>243.14499999999998</v>
      </c>
      <c r="K49" s="39">
        <f>K50+K55</f>
        <v>165.20000000000002</v>
      </c>
      <c r="L49" s="204">
        <f t="shared" si="2"/>
        <v>67.942996977112429</v>
      </c>
    </row>
    <row r="50" spans="1:53" ht="47.25">
      <c r="A50" s="76" t="s">
        <v>98</v>
      </c>
      <c r="B50" s="69" t="s">
        <v>33</v>
      </c>
      <c r="C50" s="70" t="s">
        <v>24</v>
      </c>
      <c r="D50" s="70" t="s">
        <v>36</v>
      </c>
      <c r="E50" s="78" t="s">
        <v>40</v>
      </c>
      <c r="F50" s="70" t="s">
        <v>99</v>
      </c>
      <c r="G50" s="72"/>
      <c r="H50" s="4"/>
      <c r="I50" s="73"/>
      <c r="J50" s="39">
        <f>J51</f>
        <v>217.6</v>
      </c>
      <c r="K50" s="39">
        <f t="shared" ref="K50:L53" si="13">K51</f>
        <v>153.9</v>
      </c>
      <c r="L50" s="204">
        <f t="shared" si="2"/>
        <v>70.726102941176478</v>
      </c>
    </row>
    <row r="51" spans="1:53" ht="15.75">
      <c r="A51" s="76" t="s">
        <v>41</v>
      </c>
      <c r="B51" s="69" t="s">
        <v>33</v>
      </c>
      <c r="C51" s="70" t="s">
        <v>24</v>
      </c>
      <c r="D51" s="70" t="s">
        <v>36</v>
      </c>
      <c r="E51" s="78" t="s">
        <v>40</v>
      </c>
      <c r="F51" s="70" t="s">
        <v>100</v>
      </c>
      <c r="G51" s="72"/>
      <c r="H51" s="4"/>
      <c r="I51" s="73"/>
      <c r="J51" s="39">
        <f>J52</f>
        <v>217.6</v>
      </c>
      <c r="K51" s="39">
        <f t="shared" si="13"/>
        <v>153.9</v>
      </c>
      <c r="L51" s="204">
        <f t="shared" si="2"/>
        <v>70.726102941176478</v>
      </c>
    </row>
    <row r="52" spans="1:53" ht="15.75">
      <c r="A52" s="81" t="s">
        <v>15</v>
      </c>
      <c r="B52" s="69" t="s">
        <v>33</v>
      </c>
      <c r="C52" s="70" t="s">
        <v>24</v>
      </c>
      <c r="D52" s="70" t="s">
        <v>36</v>
      </c>
      <c r="E52" s="78" t="s">
        <v>40</v>
      </c>
      <c r="F52" s="70" t="s">
        <v>100</v>
      </c>
      <c r="G52" s="72" t="s">
        <v>16</v>
      </c>
      <c r="H52" s="4"/>
      <c r="I52" s="73"/>
      <c r="J52" s="39">
        <f>J53</f>
        <v>217.6</v>
      </c>
      <c r="K52" s="39">
        <f t="shared" si="13"/>
        <v>153.9</v>
      </c>
      <c r="L52" s="204">
        <f t="shared" si="2"/>
        <v>70.726102941176478</v>
      </c>
    </row>
    <row r="53" spans="1:53" ht="63">
      <c r="A53" s="81" t="s">
        <v>65</v>
      </c>
      <c r="B53" s="69" t="s">
        <v>33</v>
      </c>
      <c r="C53" s="70" t="s">
        <v>24</v>
      </c>
      <c r="D53" s="70" t="s">
        <v>36</v>
      </c>
      <c r="E53" s="78" t="s">
        <v>40</v>
      </c>
      <c r="F53" s="70" t="s">
        <v>100</v>
      </c>
      <c r="G53" s="72" t="s">
        <v>16</v>
      </c>
      <c r="H53" s="4" t="s">
        <v>17</v>
      </c>
      <c r="I53" s="73"/>
      <c r="J53" s="39">
        <f>J54</f>
        <v>217.6</v>
      </c>
      <c r="K53" s="39">
        <f t="shared" si="13"/>
        <v>153.9</v>
      </c>
      <c r="L53" s="204">
        <f t="shared" si="2"/>
        <v>70.726102941176478</v>
      </c>
    </row>
    <row r="54" spans="1:53" s="13" customFormat="1" ht="47.25">
      <c r="A54" s="192" t="s">
        <v>148</v>
      </c>
      <c r="B54" s="133" t="s">
        <v>33</v>
      </c>
      <c r="C54" s="98" t="s">
        <v>24</v>
      </c>
      <c r="D54" s="98" t="s">
        <v>36</v>
      </c>
      <c r="E54" s="128" t="s">
        <v>40</v>
      </c>
      <c r="F54" s="98" t="s">
        <v>100</v>
      </c>
      <c r="G54" s="193" t="s">
        <v>16</v>
      </c>
      <c r="H54" s="82" t="s">
        <v>17</v>
      </c>
      <c r="I54" s="197">
        <v>910</v>
      </c>
      <c r="J54" s="118">
        <f>'Прил 2'!J27</f>
        <v>217.6</v>
      </c>
      <c r="K54" s="118">
        <f>'Прил 2'!K27</f>
        <v>153.9</v>
      </c>
      <c r="L54" s="205">
        <f t="shared" si="2"/>
        <v>70.726102941176478</v>
      </c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6"/>
      <c r="AQ54" s="196"/>
      <c r="AR54" s="196"/>
      <c r="AS54" s="196"/>
      <c r="AT54" s="196"/>
      <c r="AU54" s="196"/>
      <c r="AV54" s="196"/>
      <c r="AW54" s="196"/>
      <c r="AX54" s="196"/>
      <c r="AY54" s="196"/>
      <c r="AZ54" s="196"/>
      <c r="BA54" s="196"/>
    </row>
    <row r="55" spans="1:53" ht="31.5">
      <c r="A55" s="76" t="s">
        <v>97</v>
      </c>
      <c r="B55" s="69" t="s">
        <v>33</v>
      </c>
      <c r="C55" s="70" t="s">
        <v>24</v>
      </c>
      <c r="D55" s="70" t="s">
        <v>36</v>
      </c>
      <c r="E55" s="78" t="s">
        <v>40</v>
      </c>
      <c r="F55" s="70" t="s">
        <v>106</v>
      </c>
      <c r="G55" s="72"/>
      <c r="H55" s="4"/>
      <c r="I55" s="73"/>
      <c r="J55" s="39">
        <f>J56</f>
        <v>25.545000000000002</v>
      </c>
      <c r="K55" s="39">
        <f t="shared" ref="K55:L58" si="14">K56</f>
        <v>11.3</v>
      </c>
      <c r="L55" s="204">
        <f t="shared" si="2"/>
        <v>44.23566255627324</v>
      </c>
    </row>
    <row r="56" spans="1:53" ht="47.25">
      <c r="A56" s="76" t="s">
        <v>98</v>
      </c>
      <c r="B56" s="69" t="s">
        <v>33</v>
      </c>
      <c r="C56" s="70" t="s">
        <v>24</v>
      </c>
      <c r="D56" s="70" t="s">
        <v>36</v>
      </c>
      <c r="E56" s="78" t="s">
        <v>40</v>
      </c>
      <c r="F56" s="70" t="s">
        <v>108</v>
      </c>
      <c r="G56" s="72"/>
      <c r="H56" s="4"/>
      <c r="I56" s="73"/>
      <c r="J56" s="39">
        <f>J57</f>
        <v>25.545000000000002</v>
      </c>
      <c r="K56" s="39">
        <f t="shared" si="14"/>
        <v>11.3</v>
      </c>
      <c r="L56" s="204">
        <f t="shared" si="2"/>
        <v>44.23566255627324</v>
      </c>
    </row>
    <row r="57" spans="1:53" ht="15.75">
      <c r="A57" s="81" t="s">
        <v>15</v>
      </c>
      <c r="B57" s="69" t="s">
        <v>33</v>
      </c>
      <c r="C57" s="70" t="s">
        <v>24</v>
      </c>
      <c r="D57" s="70" t="s">
        <v>36</v>
      </c>
      <c r="E57" s="78" t="s">
        <v>40</v>
      </c>
      <c r="F57" s="70" t="s">
        <v>108</v>
      </c>
      <c r="G57" s="72" t="s">
        <v>16</v>
      </c>
      <c r="H57" s="4"/>
      <c r="I57" s="73"/>
      <c r="J57" s="39">
        <f>J58</f>
        <v>25.545000000000002</v>
      </c>
      <c r="K57" s="39">
        <f t="shared" si="14"/>
        <v>11.3</v>
      </c>
      <c r="L57" s="204">
        <f t="shared" si="2"/>
        <v>44.23566255627324</v>
      </c>
    </row>
    <row r="58" spans="1:53" ht="69.75" customHeight="1">
      <c r="A58" s="81" t="s">
        <v>65</v>
      </c>
      <c r="B58" s="69" t="s">
        <v>33</v>
      </c>
      <c r="C58" s="70" t="s">
        <v>24</v>
      </c>
      <c r="D58" s="70" t="s">
        <v>36</v>
      </c>
      <c r="E58" s="78" t="s">
        <v>40</v>
      </c>
      <c r="F58" s="70" t="s">
        <v>108</v>
      </c>
      <c r="G58" s="72" t="s">
        <v>16</v>
      </c>
      <c r="H58" s="4" t="s">
        <v>17</v>
      </c>
      <c r="I58" s="73"/>
      <c r="J58" s="39">
        <f>J59</f>
        <v>25.545000000000002</v>
      </c>
      <c r="K58" s="39">
        <f t="shared" si="14"/>
        <v>11.3</v>
      </c>
      <c r="L58" s="204">
        <f t="shared" si="2"/>
        <v>44.23566255627324</v>
      </c>
    </row>
    <row r="59" spans="1:53" s="13" customFormat="1" ht="47.25">
      <c r="A59" s="192" t="s">
        <v>148</v>
      </c>
      <c r="B59" s="133" t="s">
        <v>33</v>
      </c>
      <c r="C59" s="98" t="s">
        <v>24</v>
      </c>
      <c r="D59" s="98" t="s">
        <v>36</v>
      </c>
      <c r="E59" s="128" t="s">
        <v>40</v>
      </c>
      <c r="F59" s="98" t="s">
        <v>108</v>
      </c>
      <c r="G59" s="193" t="s">
        <v>16</v>
      </c>
      <c r="H59" s="82" t="s">
        <v>17</v>
      </c>
      <c r="I59" s="197">
        <v>910</v>
      </c>
      <c r="J59" s="118">
        <f>'Прил 2'!J28</f>
        <v>25.545000000000002</v>
      </c>
      <c r="K59" s="118">
        <f>'Прил 2'!K28</f>
        <v>11.3</v>
      </c>
      <c r="L59" s="205">
        <f t="shared" si="2"/>
        <v>44.23566255627324</v>
      </c>
      <c r="M59" s="196"/>
      <c r="N59" s="196"/>
      <c r="O59" s="196"/>
      <c r="P59" s="196"/>
      <c r="Q59" s="196"/>
      <c r="R59" s="196"/>
      <c r="S59" s="196"/>
      <c r="T59" s="196"/>
      <c r="U59" s="196"/>
      <c r="V59" s="196"/>
      <c r="W59" s="196"/>
      <c r="X59" s="196"/>
      <c r="Y59" s="196"/>
      <c r="Z59" s="196"/>
      <c r="AA59" s="196"/>
      <c r="AB59" s="196"/>
      <c r="AC59" s="196"/>
      <c r="AD59" s="196"/>
      <c r="AE59" s="196"/>
      <c r="AF59" s="196"/>
      <c r="AG59" s="196"/>
      <c r="AH59" s="196"/>
      <c r="AI59" s="196"/>
      <c r="AJ59" s="196"/>
      <c r="AK59" s="196"/>
      <c r="AL59" s="196"/>
      <c r="AM59" s="196"/>
      <c r="AN59" s="196"/>
      <c r="AO59" s="196"/>
      <c r="AP59" s="196"/>
      <c r="AQ59" s="196"/>
      <c r="AR59" s="196"/>
      <c r="AS59" s="196"/>
      <c r="AT59" s="196"/>
      <c r="AU59" s="196"/>
      <c r="AV59" s="196"/>
      <c r="AW59" s="196"/>
      <c r="AX59" s="196"/>
      <c r="AY59" s="196"/>
      <c r="AZ59" s="196"/>
      <c r="BA59" s="196"/>
    </row>
    <row r="60" spans="1:53" ht="63">
      <c r="A60" s="5" t="s">
        <v>188</v>
      </c>
      <c r="B60" s="187" t="s">
        <v>33</v>
      </c>
      <c r="C60" s="181" t="s">
        <v>24</v>
      </c>
      <c r="D60" s="70" t="s">
        <v>36</v>
      </c>
      <c r="E60" s="78" t="s">
        <v>189</v>
      </c>
      <c r="F60" s="70"/>
      <c r="G60" s="72"/>
      <c r="H60" s="4"/>
      <c r="I60" s="73"/>
      <c r="J60" s="39">
        <f>J61+J66</f>
        <v>342.14599999999996</v>
      </c>
      <c r="K60" s="39">
        <f>K61+K66</f>
        <v>342.1</v>
      </c>
      <c r="L60" s="204">
        <f t="shared" si="2"/>
        <v>99.986555447089856</v>
      </c>
    </row>
    <row r="61" spans="1:53" ht="78.75">
      <c r="A61" s="183" t="s">
        <v>101</v>
      </c>
      <c r="B61" s="187" t="s">
        <v>33</v>
      </c>
      <c r="C61" s="181" t="s">
        <v>24</v>
      </c>
      <c r="D61" s="70" t="s">
        <v>36</v>
      </c>
      <c r="E61" s="78" t="s">
        <v>189</v>
      </c>
      <c r="F61" s="70" t="s">
        <v>103</v>
      </c>
      <c r="G61" s="72"/>
      <c r="H61" s="4"/>
      <c r="I61" s="73"/>
      <c r="J61" s="39">
        <f>J62</f>
        <v>324.14599999999996</v>
      </c>
      <c r="K61" s="39">
        <f t="shared" ref="K60:L64" si="15">K62</f>
        <v>324.10000000000002</v>
      </c>
      <c r="L61" s="204">
        <f t="shared" si="2"/>
        <v>99.985808863907025</v>
      </c>
    </row>
    <row r="62" spans="1:53" ht="31.5">
      <c r="A62" s="183" t="s">
        <v>102</v>
      </c>
      <c r="B62" s="187" t="s">
        <v>33</v>
      </c>
      <c r="C62" s="181" t="s">
        <v>24</v>
      </c>
      <c r="D62" s="70" t="s">
        <v>36</v>
      </c>
      <c r="E62" s="78" t="s">
        <v>189</v>
      </c>
      <c r="F62" s="70" t="s">
        <v>104</v>
      </c>
      <c r="G62" s="72"/>
      <c r="H62" s="4"/>
      <c r="I62" s="73"/>
      <c r="J62" s="39">
        <f>J63</f>
        <v>324.14599999999996</v>
      </c>
      <c r="K62" s="39">
        <f t="shared" si="15"/>
        <v>324.10000000000002</v>
      </c>
      <c r="L62" s="204">
        <f t="shared" si="2"/>
        <v>99.985808863907025</v>
      </c>
    </row>
    <row r="63" spans="1:53" ht="15.75">
      <c r="A63" s="186" t="s">
        <v>15</v>
      </c>
      <c r="B63" s="187" t="s">
        <v>33</v>
      </c>
      <c r="C63" s="181" t="s">
        <v>24</v>
      </c>
      <c r="D63" s="70" t="s">
        <v>36</v>
      </c>
      <c r="E63" s="78" t="s">
        <v>189</v>
      </c>
      <c r="F63" s="70" t="s">
        <v>104</v>
      </c>
      <c r="G63" s="72" t="s">
        <v>16</v>
      </c>
      <c r="H63" s="4"/>
      <c r="I63" s="73"/>
      <c r="J63" s="39">
        <f>J64</f>
        <v>324.14599999999996</v>
      </c>
      <c r="K63" s="39">
        <f t="shared" si="15"/>
        <v>324.10000000000002</v>
      </c>
      <c r="L63" s="204">
        <f t="shared" si="2"/>
        <v>99.985808863907025</v>
      </c>
    </row>
    <row r="64" spans="1:53" ht="63">
      <c r="A64" s="186" t="s">
        <v>65</v>
      </c>
      <c r="B64" s="187" t="s">
        <v>33</v>
      </c>
      <c r="C64" s="181" t="s">
        <v>24</v>
      </c>
      <c r="D64" s="70" t="s">
        <v>36</v>
      </c>
      <c r="E64" s="78" t="s">
        <v>189</v>
      </c>
      <c r="F64" s="70" t="s">
        <v>104</v>
      </c>
      <c r="G64" s="72" t="s">
        <v>16</v>
      </c>
      <c r="H64" s="4" t="s">
        <v>17</v>
      </c>
      <c r="I64" s="73"/>
      <c r="J64" s="39">
        <f>J65</f>
        <v>324.14599999999996</v>
      </c>
      <c r="K64" s="39">
        <f t="shared" si="15"/>
        <v>324.10000000000002</v>
      </c>
      <c r="L64" s="204">
        <f t="shared" si="2"/>
        <v>99.985808863907025</v>
      </c>
    </row>
    <row r="65" spans="1:53" s="13" customFormat="1" ht="47.25">
      <c r="A65" s="192" t="s">
        <v>148</v>
      </c>
      <c r="B65" s="133" t="s">
        <v>33</v>
      </c>
      <c r="C65" s="98" t="s">
        <v>24</v>
      </c>
      <c r="D65" s="98" t="s">
        <v>36</v>
      </c>
      <c r="E65" s="128" t="s">
        <v>189</v>
      </c>
      <c r="F65" s="98" t="s">
        <v>104</v>
      </c>
      <c r="G65" s="193" t="s">
        <v>16</v>
      </c>
      <c r="H65" s="82" t="s">
        <v>17</v>
      </c>
      <c r="I65" s="197">
        <v>910</v>
      </c>
      <c r="J65" s="118">
        <f>'Прил 2'!J32</f>
        <v>324.14599999999996</v>
      </c>
      <c r="K65" s="118">
        <f>'Прил 2'!K32</f>
        <v>324.10000000000002</v>
      </c>
      <c r="L65" s="205">
        <f t="shared" si="2"/>
        <v>99.985808863907025</v>
      </c>
      <c r="M65" s="196"/>
      <c r="N65" s="196"/>
      <c r="O65" s="196"/>
      <c r="P65" s="196"/>
      <c r="Q65" s="196"/>
      <c r="R65" s="196"/>
      <c r="S65" s="196"/>
      <c r="T65" s="196"/>
      <c r="U65" s="196"/>
      <c r="V65" s="196"/>
      <c r="W65" s="196"/>
      <c r="X65" s="196"/>
      <c r="Y65" s="196"/>
      <c r="Z65" s="196"/>
      <c r="AA65" s="196"/>
      <c r="AB65" s="196"/>
      <c r="AC65" s="196"/>
      <c r="AD65" s="196"/>
      <c r="AE65" s="196"/>
      <c r="AF65" s="196"/>
      <c r="AG65" s="196"/>
      <c r="AH65" s="196"/>
      <c r="AI65" s="196"/>
      <c r="AJ65" s="196"/>
      <c r="AK65" s="196"/>
      <c r="AL65" s="196"/>
      <c r="AM65" s="196"/>
      <c r="AN65" s="196"/>
      <c r="AO65" s="196"/>
      <c r="AP65" s="196"/>
      <c r="AQ65" s="196"/>
      <c r="AR65" s="196"/>
      <c r="AS65" s="196"/>
      <c r="AT65" s="196"/>
      <c r="AU65" s="196"/>
      <c r="AV65" s="196"/>
      <c r="AW65" s="196"/>
      <c r="AX65" s="196"/>
      <c r="AY65" s="196"/>
      <c r="AZ65" s="196"/>
      <c r="BA65" s="196"/>
    </row>
    <row r="66" spans="1:53" s="13" customFormat="1" ht="31.5">
      <c r="A66" s="76" t="s">
        <v>97</v>
      </c>
      <c r="B66" s="4" t="s">
        <v>33</v>
      </c>
      <c r="C66" s="70" t="s">
        <v>24</v>
      </c>
      <c r="D66" s="70" t="s">
        <v>36</v>
      </c>
      <c r="E66" s="78" t="s">
        <v>189</v>
      </c>
      <c r="F66" s="70" t="s">
        <v>106</v>
      </c>
      <c r="G66" s="193"/>
      <c r="H66" s="82"/>
      <c r="I66" s="197"/>
      <c r="J66" s="39">
        <f>J67</f>
        <v>18</v>
      </c>
      <c r="K66" s="39">
        <f t="shared" ref="K66:L69" si="16">K67</f>
        <v>18</v>
      </c>
      <c r="L66" s="204">
        <f t="shared" si="2"/>
        <v>100</v>
      </c>
      <c r="M66" s="196"/>
      <c r="N66" s="196"/>
      <c r="O66" s="196"/>
      <c r="P66" s="196"/>
      <c r="Q66" s="196"/>
      <c r="R66" s="196"/>
      <c r="S66" s="196"/>
      <c r="T66" s="196"/>
      <c r="U66" s="196"/>
      <c r="V66" s="196"/>
      <c r="W66" s="196"/>
      <c r="X66" s="196"/>
      <c r="Y66" s="196"/>
      <c r="Z66" s="196"/>
      <c r="AA66" s="196"/>
      <c r="AB66" s="196"/>
      <c r="AC66" s="196"/>
      <c r="AD66" s="196"/>
      <c r="AE66" s="196"/>
      <c r="AF66" s="196"/>
      <c r="AG66" s="196"/>
      <c r="AH66" s="196"/>
      <c r="AI66" s="196"/>
      <c r="AJ66" s="196"/>
      <c r="AK66" s="196"/>
      <c r="AL66" s="196"/>
      <c r="AM66" s="196"/>
      <c r="AN66" s="196"/>
      <c r="AO66" s="196"/>
      <c r="AP66" s="196"/>
      <c r="AQ66" s="196"/>
      <c r="AR66" s="196"/>
      <c r="AS66" s="196"/>
      <c r="AT66" s="196"/>
      <c r="AU66" s="196"/>
      <c r="AV66" s="196"/>
      <c r="AW66" s="196"/>
      <c r="AX66" s="196"/>
      <c r="AY66" s="196"/>
      <c r="AZ66" s="196"/>
      <c r="BA66" s="196"/>
    </row>
    <row r="67" spans="1:53" s="13" customFormat="1" ht="47.25">
      <c r="A67" s="76" t="s">
        <v>98</v>
      </c>
      <c r="B67" s="4" t="s">
        <v>33</v>
      </c>
      <c r="C67" s="70" t="s">
        <v>24</v>
      </c>
      <c r="D67" s="70" t="s">
        <v>36</v>
      </c>
      <c r="E67" s="78" t="s">
        <v>189</v>
      </c>
      <c r="F67" s="70" t="s">
        <v>108</v>
      </c>
      <c r="G67" s="4"/>
      <c r="H67" s="4"/>
      <c r="I67" s="197"/>
      <c r="J67" s="39">
        <f>J68</f>
        <v>18</v>
      </c>
      <c r="K67" s="39">
        <f t="shared" si="16"/>
        <v>18</v>
      </c>
      <c r="L67" s="204">
        <f t="shared" si="2"/>
        <v>100</v>
      </c>
      <c r="M67" s="196"/>
      <c r="N67" s="196"/>
      <c r="O67" s="196"/>
      <c r="P67" s="196"/>
      <c r="Q67" s="196"/>
      <c r="R67" s="196"/>
      <c r="S67" s="196"/>
      <c r="T67" s="196"/>
      <c r="U67" s="196"/>
      <c r="V67" s="196"/>
      <c r="W67" s="196"/>
      <c r="X67" s="196"/>
      <c r="Y67" s="196"/>
      <c r="Z67" s="196"/>
      <c r="AA67" s="196"/>
      <c r="AB67" s="196"/>
      <c r="AC67" s="196"/>
      <c r="AD67" s="196"/>
      <c r="AE67" s="196"/>
      <c r="AF67" s="196"/>
      <c r="AG67" s="196"/>
      <c r="AH67" s="196"/>
      <c r="AI67" s="196"/>
      <c r="AJ67" s="196"/>
      <c r="AK67" s="196"/>
      <c r="AL67" s="196"/>
      <c r="AM67" s="196"/>
      <c r="AN67" s="196"/>
      <c r="AO67" s="196"/>
      <c r="AP67" s="196"/>
      <c r="AQ67" s="196"/>
      <c r="AR67" s="196"/>
      <c r="AS67" s="196"/>
      <c r="AT67" s="196"/>
      <c r="AU67" s="196"/>
      <c r="AV67" s="196"/>
      <c r="AW67" s="196"/>
      <c r="AX67" s="196"/>
      <c r="AY67" s="196"/>
      <c r="AZ67" s="196"/>
      <c r="BA67" s="196"/>
    </row>
    <row r="68" spans="1:53" s="13" customFormat="1" ht="15.75">
      <c r="A68" s="81" t="s">
        <v>15</v>
      </c>
      <c r="B68" s="4" t="s">
        <v>33</v>
      </c>
      <c r="C68" s="70" t="s">
        <v>24</v>
      </c>
      <c r="D68" s="70" t="s">
        <v>36</v>
      </c>
      <c r="E68" s="78" t="s">
        <v>189</v>
      </c>
      <c r="F68" s="70" t="s">
        <v>108</v>
      </c>
      <c r="G68" s="4" t="s">
        <v>16</v>
      </c>
      <c r="H68" s="4"/>
      <c r="I68" s="197"/>
      <c r="J68" s="39">
        <f>J69</f>
        <v>18</v>
      </c>
      <c r="K68" s="39">
        <f t="shared" si="16"/>
        <v>18</v>
      </c>
      <c r="L68" s="204">
        <f t="shared" si="2"/>
        <v>100</v>
      </c>
      <c r="M68" s="196"/>
      <c r="N68" s="196"/>
      <c r="O68" s="196"/>
      <c r="P68" s="196"/>
      <c r="Q68" s="196"/>
      <c r="R68" s="196"/>
      <c r="S68" s="196"/>
      <c r="T68" s="196"/>
      <c r="U68" s="196"/>
      <c r="V68" s="196"/>
      <c r="W68" s="196"/>
      <c r="X68" s="196"/>
      <c r="Y68" s="196"/>
      <c r="Z68" s="196"/>
      <c r="AA68" s="196"/>
      <c r="AB68" s="196"/>
      <c r="AC68" s="196"/>
      <c r="AD68" s="196"/>
      <c r="AE68" s="196"/>
      <c r="AF68" s="196"/>
      <c r="AG68" s="196"/>
      <c r="AH68" s="196"/>
      <c r="AI68" s="196"/>
      <c r="AJ68" s="196"/>
      <c r="AK68" s="196"/>
      <c r="AL68" s="196"/>
      <c r="AM68" s="196"/>
      <c r="AN68" s="196"/>
      <c r="AO68" s="196"/>
      <c r="AP68" s="196"/>
      <c r="AQ68" s="196"/>
      <c r="AR68" s="196"/>
      <c r="AS68" s="196"/>
      <c r="AT68" s="196"/>
      <c r="AU68" s="196"/>
      <c r="AV68" s="196"/>
      <c r="AW68" s="196"/>
      <c r="AX68" s="196"/>
      <c r="AY68" s="196"/>
      <c r="AZ68" s="196"/>
      <c r="BA68" s="196"/>
    </row>
    <row r="69" spans="1:53" s="13" customFormat="1" ht="63">
      <c r="A69" s="81" t="s">
        <v>65</v>
      </c>
      <c r="B69" s="4" t="s">
        <v>33</v>
      </c>
      <c r="C69" s="70" t="s">
        <v>24</v>
      </c>
      <c r="D69" s="70" t="s">
        <v>36</v>
      </c>
      <c r="E69" s="78" t="s">
        <v>189</v>
      </c>
      <c r="F69" s="70" t="s">
        <v>108</v>
      </c>
      <c r="G69" s="4" t="s">
        <v>16</v>
      </c>
      <c r="H69" s="4" t="s">
        <v>17</v>
      </c>
      <c r="I69" s="197"/>
      <c r="J69" s="39">
        <f>J70</f>
        <v>18</v>
      </c>
      <c r="K69" s="39">
        <f t="shared" si="16"/>
        <v>18</v>
      </c>
      <c r="L69" s="204">
        <f t="shared" si="2"/>
        <v>100</v>
      </c>
      <c r="M69" s="196"/>
      <c r="N69" s="196"/>
      <c r="O69" s="196"/>
      <c r="P69" s="196"/>
      <c r="Q69" s="196"/>
      <c r="R69" s="196"/>
      <c r="S69" s="196"/>
      <c r="T69" s="196"/>
      <c r="U69" s="196"/>
      <c r="V69" s="196"/>
      <c r="W69" s="196"/>
      <c r="X69" s="196"/>
      <c r="Y69" s="196"/>
      <c r="Z69" s="196"/>
      <c r="AA69" s="196"/>
      <c r="AB69" s="196"/>
      <c r="AC69" s="196"/>
      <c r="AD69" s="196"/>
      <c r="AE69" s="196"/>
      <c r="AF69" s="196"/>
      <c r="AG69" s="196"/>
      <c r="AH69" s="196"/>
      <c r="AI69" s="196"/>
      <c r="AJ69" s="196"/>
      <c r="AK69" s="196"/>
      <c r="AL69" s="196"/>
      <c r="AM69" s="196"/>
      <c r="AN69" s="196"/>
      <c r="AO69" s="196"/>
      <c r="AP69" s="196"/>
      <c r="AQ69" s="196"/>
      <c r="AR69" s="196"/>
      <c r="AS69" s="196"/>
      <c r="AT69" s="196"/>
      <c r="AU69" s="196"/>
      <c r="AV69" s="196"/>
      <c r="AW69" s="196"/>
      <c r="AX69" s="196"/>
      <c r="AY69" s="196"/>
      <c r="AZ69" s="196"/>
      <c r="BA69" s="196"/>
    </row>
    <row r="70" spans="1:53" s="13" customFormat="1" ht="47.25">
      <c r="A70" s="192" t="s">
        <v>148</v>
      </c>
      <c r="B70" s="133" t="s">
        <v>33</v>
      </c>
      <c r="C70" s="98" t="s">
        <v>24</v>
      </c>
      <c r="D70" s="98" t="s">
        <v>36</v>
      </c>
      <c r="E70" s="128" t="s">
        <v>189</v>
      </c>
      <c r="F70" s="98" t="s">
        <v>108</v>
      </c>
      <c r="G70" s="193" t="s">
        <v>16</v>
      </c>
      <c r="H70" s="82" t="s">
        <v>17</v>
      </c>
      <c r="I70" s="197">
        <v>910</v>
      </c>
      <c r="J70" s="118">
        <f>'Прил 2'!J34</f>
        <v>18</v>
      </c>
      <c r="K70" s="118">
        <f>'Прил 2'!K34</f>
        <v>18</v>
      </c>
      <c r="L70" s="205">
        <f t="shared" si="2"/>
        <v>100</v>
      </c>
      <c r="M70" s="196"/>
      <c r="N70" s="196"/>
      <c r="O70" s="196"/>
      <c r="P70" s="196"/>
      <c r="Q70" s="196"/>
      <c r="R70" s="196"/>
      <c r="S70" s="196"/>
      <c r="T70" s="196"/>
      <c r="U70" s="196"/>
      <c r="V70" s="196"/>
      <c r="W70" s="196"/>
      <c r="X70" s="196"/>
      <c r="Y70" s="196"/>
      <c r="Z70" s="196"/>
      <c r="AA70" s="196"/>
      <c r="AB70" s="196"/>
      <c r="AC70" s="196"/>
      <c r="AD70" s="196"/>
      <c r="AE70" s="196"/>
      <c r="AF70" s="196"/>
      <c r="AG70" s="196"/>
      <c r="AH70" s="196"/>
      <c r="AI70" s="196"/>
      <c r="AJ70" s="196"/>
      <c r="AK70" s="196"/>
      <c r="AL70" s="196"/>
      <c r="AM70" s="196"/>
      <c r="AN70" s="196"/>
      <c r="AO70" s="196"/>
      <c r="AP70" s="196"/>
      <c r="AQ70" s="196"/>
      <c r="AR70" s="196"/>
      <c r="AS70" s="196"/>
      <c r="AT70" s="196"/>
      <c r="AU70" s="196"/>
      <c r="AV70" s="196"/>
      <c r="AW70" s="196"/>
      <c r="AX70" s="196"/>
      <c r="AY70" s="196"/>
      <c r="AZ70" s="196"/>
      <c r="BA70" s="196"/>
    </row>
    <row r="71" spans="1:53" ht="63">
      <c r="A71" s="77" t="s">
        <v>153</v>
      </c>
      <c r="B71" s="104">
        <v>89</v>
      </c>
      <c r="C71" s="103"/>
      <c r="D71" s="70"/>
      <c r="E71" s="78"/>
      <c r="F71" s="70"/>
      <c r="G71" s="73"/>
      <c r="H71" s="70"/>
      <c r="I71" s="73"/>
      <c r="J71" s="39">
        <f>J72</f>
        <v>385.50899999999996</v>
      </c>
      <c r="K71" s="39">
        <f>K72</f>
        <v>260.87</v>
      </c>
      <c r="L71" s="204">
        <f t="shared" si="2"/>
        <v>67.668977896754683</v>
      </c>
    </row>
    <row r="72" spans="1:53" ht="70.900000000000006" customHeight="1">
      <c r="A72" s="77" t="s">
        <v>154</v>
      </c>
      <c r="B72" s="104">
        <v>89</v>
      </c>
      <c r="C72" s="103" t="s">
        <v>23</v>
      </c>
      <c r="D72" s="70"/>
      <c r="E72" s="78"/>
      <c r="F72" s="70"/>
      <c r="G72" s="73"/>
      <c r="H72" s="70"/>
      <c r="I72" s="73"/>
      <c r="J72" s="39">
        <f>J78+J84+J90+J114+J125+J96+J102+J119+J103</f>
        <v>385.50899999999996</v>
      </c>
      <c r="K72" s="39">
        <f>K78+K84+K90+K114+K125+K96+K102+K119+K103</f>
        <v>260.87</v>
      </c>
      <c r="L72" s="204">
        <f t="shared" ref="L72:L125" si="17">K72/J72*100</f>
        <v>67.668977896754683</v>
      </c>
    </row>
    <row r="73" spans="1:53" ht="15.75">
      <c r="A73" s="81" t="s">
        <v>59</v>
      </c>
      <c r="B73" s="106">
        <v>89</v>
      </c>
      <c r="C73" s="70">
        <v>1</v>
      </c>
      <c r="D73" s="70" t="s">
        <v>36</v>
      </c>
      <c r="E73" s="78" t="s">
        <v>60</v>
      </c>
      <c r="F73" s="70"/>
      <c r="G73" s="73"/>
      <c r="H73" s="70"/>
      <c r="I73" s="70"/>
      <c r="J73" s="39">
        <f>J76</f>
        <v>85.155000000000001</v>
      </c>
      <c r="K73" s="39">
        <f>K76</f>
        <v>85.15</v>
      </c>
      <c r="L73" s="204">
        <f t="shared" si="17"/>
        <v>99.994128354177676</v>
      </c>
    </row>
    <row r="74" spans="1:53" ht="31.5">
      <c r="A74" s="77" t="s">
        <v>93</v>
      </c>
      <c r="B74" s="106">
        <v>89</v>
      </c>
      <c r="C74" s="70">
        <v>1</v>
      </c>
      <c r="D74" s="70" t="s">
        <v>36</v>
      </c>
      <c r="E74" s="78" t="s">
        <v>60</v>
      </c>
      <c r="F74" s="70" t="s">
        <v>95</v>
      </c>
      <c r="G74" s="73"/>
      <c r="H74" s="70"/>
      <c r="I74" s="70"/>
      <c r="J74" s="39">
        <f>J75</f>
        <v>85.155000000000001</v>
      </c>
      <c r="K74" s="39">
        <f t="shared" ref="K74:L74" si="18">K75</f>
        <v>85.15</v>
      </c>
      <c r="L74" s="204">
        <f t="shared" si="17"/>
        <v>99.994128354177676</v>
      </c>
    </row>
    <row r="75" spans="1:53" ht="31.5">
      <c r="A75" s="77" t="s">
        <v>94</v>
      </c>
      <c r="B75" s="106">
        <v>89</v>
      </c>
      <c r="C75" s="70">
        <v>1</v>
      </c>
      <c r="D75" s="70" t="s">
        <v>36</v>
      </c>
      <c r="E75" s="78" t="s">
        <v>60</v>
      </c>
      <c r="F75" s="70" t="s">
        <v>96</v>
      </c>
      <c r="G75" s="73"/>
      <c r="H75" s="70"/>
      <c r="I75" s="70"/>
      <c r="J75" s="39">
        <f>J76</f>
        <v>85.155000000000001</v>
      </c>
      <c r="K75" s="39">
        <f t="shared" ref="K75:L75" si="19">K76</f>
        <v>85.15</v>
      </c>
      <c r="L75" s="204">
        <f t="shared" si="17"/>
        <v>99.994128354177676</v>
      </c>
    </row>
    <row r="76" spans="1:53" ht="15.75">
      <c r="A76" s="81" t="s">
        <v>58</v>
      </c>
      <c r="B76" s="106">
        <v>89</v>
      </c>
      <c r="C76" s="70">
        <v>1</v>
      </c>
      <c r="D76" s="70" t="s">
        <v>36</v>
      </c>
      <c r="E76" s="78" t="s">
        <v>60</v>
      </c>
      <c r="F76" s="70" t="s">
        <v>96</v>
      </c>
      <c r="G76" s="73" t="s">
        <v>30</v>
      </c>
      <c r="H76" s="70"/>
      <c r="I76" s="70"/>
      <c r="J76" s="39">
        <f>J77</f>
        <v>85.155000000000001</v>
      </c>
      <c r="K76" s="39">
        <f t="shared" ref="K76:L77" si="20">K77</f>
        <v>85.15</v>
      </c>
      <c r="L76" s="204">
        <f t="shared" si="17"/>
        <v>99.994128354177676</v>
      </c>
    </row>
    <row r="77" spans="1:53" ht="15.75">
      <c r="A77" s="81" t="s">
        <v>26</v>
      </c>
      <c r="B77" s="106">
        <v>89</v>
      </c>
      <c r="C77" s="70">
        <v>1</v>
      </c>
      <c r="D77" s="70" t="s">
        <v>36</v>
      </c>
      <c r="E77" s="78" t="s">
        <v>60</v>
      </c>
      <c r="F77" s="70" t="s">
        <v>96</v>
      </c>
      <c r="G77" s="73" t="s">
        <v>30</v>
      </c>
      <c r="H77" s="70" t="s">
        <v>16</v>
      </c>
      <c r="I77" s="70"/>
      <c r="J77" s="39">
        <f>J78</f>
        <v>85.155000000000001</v>
      </c>
      <c r="K77" s="39">
        <f t="shared" si="20"/>
        <v>85.15</v>
      </c>
      <c r="L77" s="204">
        <f t="shared" si="17"/>
        <v>99.994128354177676</v>
      </c>
    </row>
    <row r="78" spans="1:53" s="13" customFormat="1" ht="52.15" customHeight="1">
      <c r="A78" s="192" t="s">
        <v>148</v>
      </c>
      <c r="B78" s="131">
        <v>89</v>
      </c>
      <c r="C78" s="98">
        <v>1</v>
      </c>
      <c r="D78" s="98" t="s">
        <v>36</v>
      </c>
      <c r="E78" s="128" t="s">
        <v>60</v>
      </c>
      <c r="F78" s="98" t="s">
        <v>96</v>
      </c>
      <c r="G78" s="197" t="s">
        <v>30</v>
      </c>
      <c r="H78" s="98" t="s">
        <v>16</v>
      </c>
      <c r="I78" s="98">
        <v>910</v>
      </c>
      <c r="J78" s="118">
        <f>'Прил 2'!J92</f>
        <v>85.155000000000001</v>
      </c>
      <c r="K78" s="118">
        <f>'Прил 2'!K92</f>
        <v>85.15</v>
      </c>
      <c r="L78" s="205">
        <f t="shared" si="17"/>
        <v>99.994128354177676</v>
      </c>
      <c r="M78" s="196"/>
      <c r="N78" s="196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196"/>
      <c r="AF78" s="196"/>
      <c r="AG78" s="196"/>
      <c r="AH78" s="196"/>
      <c r="AI78" s="196"/>
      <c r="AJ78" s="196"/>
      <c r="AK78" s="196"/>
      <c r="AL78" s="196"/>
      <c r="AM78" s="196"/>
      <c r="AN78" s="196"/>
      <c r="AO78" s="196"/>
      <c r="AP78" s="196"/>
      <c r="AQ78" s="196"/>
      <c r="AR78" s="196"/>
      <c r="AS78" s="196"/>
      <c r="AT78" s="196"/>
      <c r="AU78" s="196"/>
      <c r="AV78" s="196"/>
      <c r="AW78" s="196"/>
      <c r="AX78" s="196"/>
      <c r="AY78" s="196"/>
      <c r="AZ78" s="196"/>
      <c r="BA78" s="196"/>
    </row>
    <row r="79" spans="1:53" ht="52.9" customHeight="1">
      <c r="A79" s="76" t="s">
        <v>155</v>
      </c>
      <c r="B79" s="69">
        <v>89</v>
      </c>
      <c r="C79" s="70" t="s">
        <v>23</v>
      </c>
      <c r="D79" s="70" t="s">
        <v>36</v>
      </c>
      <c r="E79" s="78" t="s">
        <v>45</v>
      </c>
      <c r="F79" s="70"/>
      <c r="G79" s="73"/>
      <c r="H79" s="70"/>
      <c r="I79" s="73"/>
      <c r="J79" s="39">
        <f>J82</f>
        <v>5</v>
      </c>
      <c r="K79" s="39">
        <f>K82</f>
        <v>0</v>
      </c>
      <c r="L79" s="204">
        <f t="shared" si="17"/>
        <v>0</v>
      </c>
    </row>
    <row r="80" spans="1:53" s="31" customFormat="1" ht="21.6" customHeight="1">
      <c r="A80" s="74" t="s">
        <v>105</v>
      </c>
      <c r="B80" s="69" t="s">
        <v>47</v>
      </c>
      <c r="C80" s="70" t="s">
        <v>23</v>
      </c>
      <c r="D80" s="70" t="s">
        <v>36</v>
      </c>
      <c r="E80" s="78" t="s">
        <v>45</v>
      </c>
      <c r="F80" s="70" t="s">
        <v>106</v>
      </c>
      <c r="G80" s="73"/>
      <c r="H80" s="70"/>
      <c r="I80" s="73"/>
      <c r="J80" s="39">
        <f>J81</f>
        <v>5</v>
      </c>
      <c r="K80" s="39">
        <f t="shared" ref="K80:L80" si="21">K81</f>
        <v>0</v>
      </c>
      <c r="L80" s="204">
        <f t="shared" si="17"/>
        <v>0</v>
      </c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</row>
    <row r="81" spans="1:53" s="31" customFormat="1" ht="22.15" customHeight="1">
      <c r="A81" s="76" t="s">
        <v>46</v>
      </c>
      <c r="B81" s="69" t="s">
        <v>47</v>
      </c>
      <c r="C81" s="70" t="s">
        <v>23</v>
      </c>
      <c r="D81" s="70" t="s">
        <v>36</v>
      </c>
      <c r="E81" s="78" t="s">
        <v>45</v>
      </c>
      <c r="F81" s="70" t="s">
        <v>48</v>
      </c>
      <c r="G81" s="73"/>
      <c r="H81" s="70"/>
      <c r="I81" s="73"/>
      <c r="J81" s="39">
        <f>J82</f>
        <v>5</v>
      </c>
      <c r="K81" s="39">
        <f t="shared" ref="K81:L81" si="22">K82</f>
        <v>0</v>
      </c>
      <c r="L81" s="204">
        <f t="shared" si="17"/>
        <v>0</v>
      </c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</row>
    <row r="82" spans="1:53" ht="15.75">
      <c r="A82" s="81" t="s">
        <v>15</v>
      </c>
      <c r="B82" s="69" t="s">
        <v>47</v>
      </c>
      <c r="C82" s="70" t="s">
        <v>23</v>
      </c>
      <c r="D82" s="70" t="s">
        <v>36</v>
      </c>
      <c r="E82" s="78" t="s">
        <v>45</v>
      </c>
      <c r="F82" s="70" t="s">
        <v>48</v>
      </c>
      <c r="G82" s="73" t="s">
        <v>16</v>
      </c>
      <c r="H82" s="70"/>
      <c r="I82" s="73"/>
      <c r="J82" s="39">
        <f>J83</f>
        <v>5</v>
      </c>
      <c r="K82" s="39">
        <f t="shared" ref="K82:L83" si="23">K83</f>
        <v>0</v>
      </c>
      <c r="L82" s="204">
        <f t="shared" si="17"/>
        <v>0</v>
      </c>
    </row>
    <row r="83" spans="1:53" ht="15.75">
      <c r="A83" s="81" t="s">
        <v>66</v>
      </c>
      <c r="B83" s="69" t="s">
        <v>47</v>
      </c>
      <c r="C83" s="70" t="s">
        <v>23</v>
      </c>
      <c r="D83" s="70" t="s">
        <v>36</v>
      </c>
      <c r="E83" s="78" t="s">
        <v>45</v>
      </c>
      <c r="F83" s="70" t="s">
        <v>48</v>
      </c>
      <c r="G83" s="73" t="s">
        <v>16</v>
      </c>
      <c r="H83" s="70" t="s">
        <v>44</v>
      </c>
      <c r="I83" s="70"/>
      <c r="J83" s="39">
        <f>J84</f>
        <v>5</v>
      </c>
      <c r="K83" s="39">
        <f t="shared" si="23"/>
        <v>0</v>
      </c>
      <c r="L83" s="204">
        <f t="shared" si="17"/>
        <v>0</v>
      </c>
    </row>
    <row r="84" spans="1:53" s="13" customFormat="1" ht="47.25">
      <c r="A84" s="192" t="s">
        <v>148</v>
      </c>
      <c r="B84" s="198">
        <v>89</v>
      </c>
      <c r="C84" s="199" t="s">
        <v>23</v>
      </c>
      <c r="D84" s="98" t="s">
        <v>36</v>
      </c>
      <c r="E84" s="128" t="s">
        <v>45</v>
      </c>
      <c r="F84" s="98" t="s">
        <v>48</v>
      </c>
      <c r="G84" s="197" t="s">
        <v>16</v>
      </c>
      <c r="H84" s="98" t="s">
        <v>44</v>
      </c>
      <c r="I84" s="200">
        <v>910</v>
      </c>
      <c r="J84" s="118">
        <f>'Прил 2'!J45</f>
        <v>5</v>
      </c>
      <c r="K84" s="118">
        <f>'Прил 2'!K45</f>
        <v>0</v>
      </c>
      <c r="L84" s="205">
        <f t="shared" si="17"/>
        <v>0</v>
      </c>
      <c r="M84" s="196"/>
      <c r="N84" s="196"/>
      <c r="O84" s="196"/>
      <c r="P84" s="196"/>
      <c r="Q84" s="196"/>
      <c r="R84" s="196"/>
      <c r="S84" s="196"/>
      <c r="T84" s="196"/>
      <c r="U84" s="196"/>
      <c r="V84" s="196"/>
      <c r="W84" s="196"/>
      <c r="X84" s="196"/>
      <c r="Y84" s="196"/>
      <c r="Z84" s="196"/>
      <c r="AA84" s="196"/>
      <c r="AB84" s="196"/>
      <c r="AC84" s="196"/>
      <c r="AD84" s="196"/>
      <c r="AE84" s="196"/>
      <c r="AF84" s="196"/>
      <c r="AG84" s="196"/>
      <c r="AH84" s="196"/>
      <c r="AI84" s="196"/>
      <c r="AJ84" s="196"/>
      <c r="AK84" s="196"/>
      <c r="AL84" s="196"/>
      <c r="AM84" s="196"/>
      <c r="AN84" s="196"/>
      <c r="AO84" s="196"/>
      <c r="AP84" s="196"/>
      <c r="AQ84" s="196"/>
      <c r="AR84" s="196"/>
      <c r="AS84" s="196"/>
      <c r="AT84" s="196"/>
      <c r="AU84" s="196"/>
      <c r="AV84" s="196"/>
      <c r="AW84" s="196"/>
      <c r="AX84" s="196"/>
      <c r="AY84" s="196"/>
      <c r="AZ84" s="196"/>
      <c r="BA84" s="196"/>
    </row>
    <row r="85" spans="1:53" ht="15.75">
      <c r="A85" s="81" t="s">
        <v>62</v>
      </c>
      <c r="B85" s="106">
        <v>89</v>
      </c>
      <c r="C85" s="70">
        <v>1</v>
      </c>
      <c r="D85" s="70" t="s">
        <v>36</v>
      </c>
      <c r="E85" s="78">
        <v>41240</v>
      </c>
      <c r="F85" s="70"/>
      <c r="G85" s="73"/>
      <c r="H85" s="70"/>
      <c r="I85" s="70"/>
      <c r="J85" s="39">
        <f>J88</f>
        <v>1</v>
      </c>
      <c r="K85" s="39">
        <f>K88</f>
        <v>1</v>
      </c>
      <c r="L85" s="204">
        <f t="shared" si="17"/>
        <v>100</v>
      </c>
    </row>
    <row r="86" spans="1:53" ht="31.5">
      <c r="A86" s="76" t="s">
        <v>90</v>
      </c>
      <c r="B86" s="106">
        <v>89</v>
      </c>
      <c r="C86" s="70">
        <v>1</v>
      </c>
      <c r="D86" s="70" t="s">
        <v>36</v>
      </c>
      <c r="E86" s="78" t="s">
        <v>67</v>
      </c>
      <c r="F86" s="70" t="s">
        <v>91</v>
      </c>
      <c r="G86" s="73"/>
      <c r="H86" s="70"/>
      <c r="I86" s="70"/>
      <c r="J86" s="39">
        <f>J87</f>
        <v>1</v>
      </c>
      <c r="K86" s="39">
        <f t="shared" ref="K86:L86" si="24">K87</f>
        <v>1</v>
      </c>
      <c r="L86" s="204">
        <f t="shared" si="17"/>
        <v>100</v>
      </c>
    </row>
    <row r="87" spans="1:53" ht="15.75">
      <c r="A87" s="74" t="s">
        <v>63</v>
      </c>
      <c r="B87" s="106">
        <v>89</v>
      </c>
      <c r="C87" s="70">
        <v>1</v>
      </c>
      <c r="D87" s="70" t="s">
        <v>36</v>
      </c>
      <c r="E87" s="78" t="s">
        <v>67</v>
      </c>
      <c r="F87" s="70" t="s">
        <v>147</v>
      </c>
      <c r="G87" s="73"/>
      <c r="H87" s="70"/>
      <c r="I87" s="70"/>
      <c r="J87" s="39">
        <f>J88</f>
        <v>1</v>
      </c>
      <c r="K87" s="39">
        <f t="shared" ref="K87:L87" si="25">K88</f>
        <v>1</v>
      </c>
      <c r="L87" s="204">
        <f t="shared" si="17"/>
        <v>100</v>
      </c>
    </row>
    <row r="88" spans="1:53" ht="31.5">
      <c r="A88" s="81" t="s">
        <v>18</v>
      </c>
      <c r="B88" s="106">
        <v>89</v>
      </c>
      <c r="C88" s="70">
        <v>1</v>
      </c>
      <c r="D88" s="70" t="s">
        <v>36</v>
      </c>
      <c r="E88" s="78" t="s">
        <v>67</v>
      </c>
      <c r="F88" s="70" t="s">
        <v>147</v>
      </c>
      <c r="G88" s="73" t="s">
        <v>31</v>
      </c>
      <c r="H88" s="70"/>
      <c r="I88" s="70"/>
      <c r="J88" s="39">
        <f>J89</f>
        <v>1</v>
      </c>
      <c r="K88" s="39">
        <f t="shared" ref="K88:L89" si="26">K89</f>
        <v>1</v>
      </c>
      <c r="L88" s="204">
        <f t="shared" si="17"/>
        <v>100</v>
      </c>
    </row>
    <row r="89" spans="1:53" ht="31.5">
      <c r="A89" s="81" t="s">
        <v>61</v>
      </c>
      <c r="B89" s="106">
        <v>89</v>
      </c>
      <c r="C89" s="70">
        <v>1</v>
      </c>
      <c r="D89" s="70" t="s">
        <v>36</v>
      </c>
      <c r="E89" s="78" t="s">
        <v>67</v>
      </c>
      <c r="F89" s="70" t="s">
        <v>147</v>
      </c>
      <c r="G89" s="73" t="s">
        <v>31</v>
      </c>
      <c r="H89" s="70" t="s">
        <v>16</v>
      </c>
      <c r="I89" s="70"/>
      <c r="J89" s="39">
        <f>J90</f>
        <v>1</v>
      </c>
      <c r="K89" s="39">
        <f t="shared" si="26"/>
        <v>1</v>
      </c>
      <c r="L89" s="204">
        <f t="shared" si="17"/>
        <v>100</v>
      </c>
    </row>
    <row r="90" spans="1:53" s="13" customFormat="1" ht="47.25">
      <c r="A90" s="192" t="s">
        <v>148</v>
      </c>
      <c r="B90" s="197">
        <v>89</v>
      </c>
      <c r="C90" s="98">
        <v>1</v>
      </c>
      <c r="D90" s="98" t="s">
        <v>36</v>
      </c>
      <c r="E90" s="128" t="s">
        <v>67</v>
      </c>
      <c r="F90" s="98" t="s">
        <v>147</v>
      </c>
      <c r="G90" s="197" t="s">
        <v>31</v>
      </c>
      <c r="H90" s="98" t="s">
        <v>16</v>
      </c>
      <c r="I90" s="98">
        <v>910</v>
      </c>
      <c r="J90" s="118">
        <f>'Прил 2'!J99</f>
        <v>1</v>
      </c>
      <c r="K90" s="118">
        <f>'Прил 2'!K99</f>
        <v>1</v>
      </c>
      <c r="L90" s="205">
        <f t="shared" si="17"/>
        <v>100</v>
      </c>
      <c r="M90" s="196"/>
      <c r="N90" s="196"/>
      <c r="O90" s="196"/>
      <c r="P90" s="196"/>
      <c r="Q90" s="196"/>
      <c r="R90" s="196"/>
      <c r="S90" s="196"/>
      <c r="T90" s="196"/>
      <c r="U90" s="196"/>
      <c r="V90" s="196"/>
      <c r="W90" s="196"/>
      <c r="X90" s="196"/>
      <c r="Y90" s="196"/>
      <c r="Z90" s="196"/>
      <c r="AA90" s="196"/>
      <c r="AB90" s="196"/>
      <c r="AC90" s="196"/>
      <c r="AD90" s="196"/>
      <c r="AE90" s="196"/>
      <c r="AF90" s="196"/>
      <c r="AG90" s="196"/>
      <c r="AH90" s="196"/>
      <c r="AI90" s="196"/>
      <c r="AJ90" s="196"/>
      <c r="AK90" s="196"/>
      <c r="AL90" s="196"/>
      <c r="AM90" s="196"/>
      <c r="AN90" s="196"/>
      <c r="AO90" s="196"/>
      <c r="AP90" s="196"/>
      <c r="AQ90" s="196"/>
      <c r="AR90" s="196"/>
      <c r="AS90" s="196"/>
      <c r="AT90" s="196"/>
      <c r="AU90" s="196"/>
      <c r="AV90" s="196"/>
      <c r="AW90" s="196"/>
      <c r="AX90" s="196"/>
      <c r="AY90" s="196"/>
      <c r="AZ90" s="196"/>
      <c r="BA90" s="196"/>
    </row>
    <row r="91" spans="1:53" ht="15.75">
      <c r="A91" s="76" t="s">
        <v>57</v>
      </c>
      <c r="B91" s="4" t="s">
        <v>47</v>
      </c>
      <c r="C91" s="101">
        <v>0</v>
      </c>
      <c r="D91" s="70" t="s">
        <v>36</v>
      </c>
      <c r="E91" s="105">
        <v>43010</v>
      </c>
      <c r="F91" s="101"/>
      <c r="G91" s="151"/>
      <c r="H91" s="103"/>
      <c r="I91" s="103"/>
      <c r="J91" s="39">
        <f>J94</f>
        <v>80</v>
      </c>
      <c r="K91" s="39">
        <f>K94</f>
        <v>18</v>
      </c>
      <c r="L91" s="204">
        <f t="shared" si="17"/>
        <v>22.5</v>
      </c>
    </row>
    <row r="92" spans="1:53" ht="31.5" customHeight="1">
      <c r="A92" s="76" t="s">
        <v>98</v>
      </c>
      <c r="B92" s="4" t="s">
        <v>47</v>
      </c>
      <c r="C92" s="101">
        <v>0</v>
      </c>
      <c r="D92" s="70" t="s">
        <v>36</v>
      </c>
      <c r="E92" s="105">
        <v>43010</v>
      </c>
      <c r="F92" s="101">
        <v>200</v>
      </c>
      <c r="G92" s="151"/>
      <c r="H92" s="103"/>
      <c r="I92" s="103"/>
      <c r="J92" s="39">
        <f>J93</f>
        <v>80</v>
      </c>
      <c r="K92" s="39">
        <f t="shared" ref="K92:L92" si="27">K93</f>
        <v>18</v>
      </c>
      <c r="L92" s="204">
        <f t="shared" si="17"/>
        <v>22.5</v>
      </c>
    </row>
    <row r="93" spans="1:53" ht="15.75">
      <c r="A93" s="76" t="s">
        <v>41</v>
      </c>
      <c r="B93" s="4" t="s">
        <v>47</v>
      </c>
      <c r="C93" s="101">
        <v>0</v>
      </c>
      <c r="D93" s="70" t="s">
        <v>36</v>
      </c>
      <c r="E93" s="105">
        <v>43010</v>
      </c>
      <c r="F93" s="101">
        <v>240</v>
      </c>
      <c r="G93" s="151"/>
      <c r="H93" s="103"/>
      <c r="I93" s="103"/>
      <c r="J93" s="39">
        <f>J94</f>
        <v>80</v>
      </c>
      <c r="K93" s="39">
        <f t="shared" ref="K93:L93" si="28">K94</f>
        <v>18</v>
      </c>
      <c r="L93" s="204">
        <f t="shared" si="17"/>
        <v>22.5</v>
      </c>
    </row>
    <row r="94" spans="1:53" ht="15.75">
      <c r="A94" s="81" t="s">
        <v>55</v>
      </c>
      <c r="B94" s="4" t="s">
        <v>47</v>
      </c>
      <c r="C94" s="101">
        <v>0</v>
      </c>
      <c r="D94" s="70" t="s">
        <v>36</v>
      </c>
      <c r="E94" s="105">
        <v>43010</v>
      </c>
      <c r="F94" s="101">
        <v>240</v>
      </c>
      <c r="G94" s="151" t="s">
        <v>19</v>
      </c>
      <c r="H94" s="103"/>
      <c r="I94" s="103"/>
      <c r="J94" s="39">
        <f>J95</f>
        <v>80</v>
      </c>
      <c r="K94" s="39">
        <f t="shared" ref="K94:L95" si="29">K95</f>
        <v>18</v>
      </c>
      <c r="L94" s="204">
        <f t="shared" si="17"/>
        <v>22.5</v>
      </c>
    </row>
    <row r="95" spans="1:53" ht="15.75">
      <c r="A95" s="100" t="s">
        <v>56</v>
      </c>
      <c r="B95" s="4" t="s">
        <v>47</v>
      </c>
      <c r="C95" s="101">
        <v>0</v>
      </c>
      <c r="D95" s="70" t="s">
        <v>36</v>
      </c>
      <c r="E95" s="105">
        <v>43010</v>
      </c>
      <c r="F95" s="101">
        <v>240</v>
      </c>
      <c r="G95" s="151" t="s">
        <v>19</v>
      </c>
      <c r="H95" s="103" t="s">
        <v>28</v>
      </c>
      <c r="I95" s="103"/>
      <c r="J95" s="39">
        <f>J96</f>
        <v>80</v>
      </c>
      <c r="K95" s="39">
        <f t="shared" si="29"/>
        <v>18</v>
      </c>
      <c r="L95" s="204">
        <f t="shared" si="17"/>
        <v>22.5</v>
      </c>
    </row>
    <row r="96" spans="1:53" s="13" customFormat="1" ht="47.25">
      <c r="A96" s="192" t="s">
        <v>148</v>
      </c>
      <c r="B96" s="82" t="s">
        <v>47</v>
      </c>
      <c r="C96" s="200">
        <v>0</v>
      </c>
      <c r="D96" s="98" t="s">
        <v>36</v>
      </c>
      <c r="E96" s="201">
        <v>43010</v>
      </c>
      <c r="F96" s="200">
        <v>240</v>
      </c>
      <c r="G96" s="202" t="s">
        <v>19</v>
      </c>
      <c r="H96" s="199" t="s">
        <v>28</v>
      </c>
      <c r="I96" s="199">
        <v>910</v>
      </c>
      <c r="J96" s="118">
        <f>'Прил 2'!J82</f>
        <v>80</v>
      </c>
      <c r="K96" s="118">
        <f>'Прил 2'!K82</f>
        <v>18</v>
      </c>
      <c r="L96" s="205">
        <f t="shared" si="17"/>
        <v>22.5</v>
      </c>
      <c r="M96" s="196"/>
      <c r="N96" s="196"/>
      <c r="O96" s="196"/>
      <c r="P96" s="196"/>
      <c r="Q96" s="196"/>
      <c r="R96" s="196"/>
      <c r="S96" s="196"/>
      <c r="T96" s="196"/>
      <c r="U96" s="196"/>
      <c r="V96" s="196"/>
      <c r="W96" s="196"/>
      <c r="X96" s="196"/>
      <c r="Y96" s="196"/>
      <c r="Z96" s="196"/>
      <c r="AA96" s="196"/>
      <c r="AB96" s="196"/>
      <c r="AC96" s="196"/>
      <c r="AD96" s="196"/>
      <c r="AE96" s="196"/>
      <c r="AF96" s="196"/>
      <c r="AG96" s="196"/>
      <c r="AH96" s="196"/>
      <c r="AI96" s="196"/>
      <c r="AJ96" s="196"/>
      <c r="AK96" s="196"/>
      <c r="AL96" s="196"/>
      <c r="AM96" s="196"/>
      <c r="AN96" s="196"/>
      <c r="AO96" s="196"/>
      <c r="AP96" s="196"/>
      <c r="AQ96" s="196"/>
      <c r="AR96" s="196"/>
      <c r="AS96" s="196"/>
      <c r="AT96" s="196"/>
      <c r="AU96" s="196"/>
      <c r="AV96" s="196"/>
      <c r="AW96" s="196"/>
      <c r="AX96" s="196"/>
      <c r="AY96" s="196"/>
      <c r="AZ96" s="196"/>
      <c r="BA96" s="196"/>
    </row>
    <row r="97" spans="1:53" ht="15.75">
      <c r="A97" s="76" t="s">
        <v>134</v>
      </c>
      <c r="B97" s="4" t="s">
        <v>47</v>
      </c>
      <c r="C97" s="101">
        <v>0</v>
      </c>
      <c r="D97" s="70" t="s">
        <v>36</v>
      </c>
      <c r="E97" s="105">
        <v>43040</v>
      </c>
      <c r="F97" s="101"/>
      <c r="G97" s="102"/>
      <c r="H97" s="103"/>
      <c r="I97" s="103"/>
      <c r="J97" s="39">
        <f>J100</f>
        <v>74.853999999999999</v>
      </c>
      <c r="K97" s="39">
        <f>K100</f>
        <v>17.22</v>
      </c>
      <c r="L97" s="204">
        <f t="shared" si="17"/>
        <v>23.0047826435461</v>
      </c>
    </row>
    <row r="98" spans="1:53" ht="36" customHeight="1">
      <c r="A98" s="76" t="s">
        <v>98</v>
      </c>
      <c r="B98" s="4" t="s">
        <v>47</v>
      </c>
      <c r="C98" s="101">
        <v>0</v>
      </c>
      <c r="D98" s="70" t="s">
        <v>36</v>
      </c>
      <c r="E98" s="105">
        <v>43040</v>
      </c>
      <c r="F98" s="101">
        <v>200</v>
      </c>
      <c r="G98" s="102"/>
      <c r="H98" s="103"/>
      <c r="I98" s="103"/>
      <c r="J98" s="39">
        <f>J99</f>
        <v>74.853999999999999</v>
      </c>
      <c r="K98" s="39">
        <f t="shared" ref="K98:L98" si="30">K99</f>
        <v>17.22</v>
      </c>
      <c r="L98" s="204">
        <f t="shared" si="17"/>
        <v>23.0047826435461</v>
      </c>
    </row>
    <row r="99" spans="1:53" ht="15.75">
      <c r="A99" s="76" t="s">
        <v>41</v>
      </c>
      <c r="B99" s="4" t="s">
        <v>47</v>
      </c>
      <c r="C99" s="101">
        <v>0</v>
      </c>
      <c r="D99" s="70" t="s">
        <v>36</v>
      </c>
      <c r="E99" s="105">
        <v>43040</v>
      </c>
      <c r="F99" s="101">
        <v>240</v>
      </c>
      <c r="G99" s="102"/>
      <c r="H99" s="103"/>
      <c r="I99" s="103"/>
      <c r="J99" s="39">
        <f>J100</f>
        <v>74.853999999999999</v>
      </c>
      <c r="K99" s="39">
        <f t="shared" ref="K99:L99" si="31">K100</f>
        <v>17.22</v>
      </c>
      <c r="L99" s="204">
        <f t="shared" si="17"/>
        <v>23.0047826435461</v>
      </c>
    </row>
    <row r="100" spans="1:53" ht="15.75">
      <c r="A100" s="81" t="s">
        <v>55</v>
      </c>
      <c r="B100" s="4" t="s">
        <v>47</v>
      </c>
      <c r="C100" s="101">
        <v>0</v>
      </c>
      <c r="D100" s="70" t="s">
        <v>36</v>
      </c>
      <c r="E100" s="105">
        <v>43040</v>
      </c>
      <c r="F100" s="101">
        <v>240</v>
      </c>
      <c r="G100" s="73" t="s">
        <v>19</v>
      </c>
      <c r="H100" s="103"/>
      <c r="I100" s="103"/>
      <c r="J100" s="39">
        <f>J101</f>
        <v>74.853999999999999</v>
      </c>
      <c r="K100" s="39">
        <f t="shared" ref="K100:L101" si="32">K101</f>
        <v>17.22</v>
      </c>
      <c r="L100" s="204">
        <f t="shared" si="17"/>
        <v>23.0047826435461</v>
      </c>
    </row>
    <row r="101" spans="1:53" ht="15.75">
      <c r="A101" s="100" t="s">
        <v>56</v>
      </c>
      <c r="B101" s="4" t="s">
        <v>47</v>
      </c>
      <c r="C101" s="101">
        <v>0</v>
      </c>
      <c r="D101" s="70" t="s">
        <v>36</v>
      </c>
      <c r="E101" s="105">
        <v>43040</v>
      </c>
      <c r="F101" s="101">
        <v>240</v>
      </c>
      <c r="G101" s="73" t="s">
        <v>19</v>
      </c>
      <c r="H101" s="103" t="s">
        <v>28</v>
      </c>
      <c r="I101" s="103"/>
      <c r="J101" s="39">
        <f>J102</f>
        <v>74.853999999999999</v>
      </c>
      <c r="K101" s="39">
        <f t="shared" si="32"/>
        <v>17.22</v>
      </c>
      <c r="L101" s="204">
        <f t="shared" si="17"/>
        <v>23.0047826435461</v>
      </c>
    </row>
    <row r="102" spans="1:53" s="13" customFormat="1" ht="55.5" customHeight="1">
      <c r="A102" s="192" t="s">
        <v>148</v>
      </c>
      <c r="B102" s="82" t="s">
        <v>47</v>
      </c>
      <c r="C102" s="200">
        <v>0</v>
      </c>
      <c r="D102" s="98" t="s">
        <v>36</v>
      </c>
      <c r="E102" s="201">
        <v>43040</v>
      </c>
      <c r="F102" s="200">
        <v>240</v>
      </c>
      <c r="G102" s="197" t="s">
        <v>19</v>
      </c>
      <c r="H102" s="199" t="s">
        <v>28</v>
      </c>
      <c r="I102" s="199">
        <v>910</v>
      </c>
      <c r="J102" s="118">
        <f>'Прил 2'!J85</f>
        <v>74.853999999999999</v>
      </c>
      <c r="K102" s="118">
        <f>'Прил 2'!K85</f>
        <v>17.22</v>
      </c>
      <c r="L102" s="205">
        <f t="shared" si="17"/>
        <v>23.0047826435461</v>
      </c>
      <c r="M102" s="196"/>
      <c r="N102" s="196"/>
      <c r="O102" s="196"/>
      <c r="P102" s="196"/>
      <c r="Q102" s="196"/>
      <c r="R102" s="196"/>
      <c r="S102" s="196"/>
      <c r="T102" s="196"/>
      <c r="U102" s="196"/>
      <c r="V102" s="196"/>
      <c r="W102" s="196"/>
      <c r="X102" s="196"/>
      <c r="Y102" s="196"/>
      <c r="Z102" s="196"/>
      <c r="AA102" s="196"/>
      <c r="AB102" s="196"/>
      <c r="AC102" s="196"/>
      <c r="AD102" s="196"/>
      <c r="AE102" s="196"/>
      <c r="AF102" s="196"/>
      <c r="AG102" s="196"/>
      <c r="AH102" s="196"/>
      <c r="AI102" s="196"/>
      <c r="AJ102" s="196"/>
      <c r="AK102" s="196"/>
      <c r="AL102" s="196"/>
      <c r="AM102" s="196"/>
      <c r="AN102" s="196"/>
      <c r="AO102" s="196"/>
      <c r="AP102" s="196"/>
      <c r="AQ102" s="196"/>
      <c r="AR102" s="196"/>
      <c r="AS102" s="196"/>
      <c r="AT102" s="196"/>
      <c r="AU102" s="196"/>
      <c r="AV102" s="196"/>
      <c r="AW102" s="196"/>
      <c r="AX102" s="196"/>
      <c r="AY102" s="196"/>
      <c r="AZ102" s="196"/>
      <c r="BA102" s="196"/>
    </row>
    <row r="103" spans="1:53" s="13" customFormat="1" ht="99" customHeight="1">
      <c r="A103" s="100" t="s">
        <v>192</v>
      </c>
      <c r="B103" s="72">
        <v>89</v>
      </c>
      <c r="C103" s="4">
        <v>1</v>
      </c>
      <c r="D103" s="4" t="s">
        <v>36</v>
      </c>
      <c r="E103" s="71" t="s">
        <v>193</v>
      </c>
      <c r="F103" s="4"/>
      <c r="G103" s="73"/>
      <c r="H103" s="70"/>
      <c r="I103" s="70"/>
      <c r="J103" s="39">
        <f>J104</f>
        <v>30</v>
      </c>
      <c r="K103" s="39">
        <f t="shared" ref="K103:L107" si="33">K104</f>
        <v>30</v>
      </c>
      <c r="L103" s="204">
        <f t="shared" si="17"/>
        <v>100</v>
      </c>
      <c r="M103" s="196"/>
      <c r="N103" s="196"/>
      <c r="O103" s="196"/>
      <c r="P103" s="196"/>
      <c r="Q103" s="196"/>
      <c r="R103" s="196"/>
      <c r="S103" s="196"/>
      <c r="T103" s="196"/>
      <c r="U103" s="196"/>
      <c r="V103" s="196"/>
      <c r="W103" s="196"/>
      <c r="X103" s="196"/>
      <c r="Y103" s="196"/>
      <c r="Z103" s="196"/>
      <c r="AA103" s="196"/>
      <c r="AB103" s="196"/>
      <c r="AC103" s="196"/>
      <c r="AD103" s="196"/>
      <c r="AE103" s="196"/>
      <c r="AF103" s="196"/>
      <c r="AG103" s="196"/>
      <c r="AH103" s="196"/>
      <c r="AI103" s="196"/>
      <c r="AJ103" s="196"/>
      <c r="AK103" s="196"/>
      <c r="AL103" s="196"/>
      <c r="AM103" s="196"/>
      <c r="AN103" s="196"/>
      <c r="AO103" s="196"/>
      <c r="AP103" s="196"/>
      <c r="AQ103" s="196"/>
      <c r="AR103" s="196"/>
      <c r="AS103" s="196"/>
      <c r="AT103" s="196"/>
      <c r="AU103" s="196"/>
      <c r="AV103" s="196"/>
      <c r="AW103" s="196"/>
      <c r="AX103" s="196"/>
      <c r="AY103" s="196"/>
      <c r="AZ103" s="196"/>
      <c r="BA103" s="196"/>
    </row>
    <row r="104" spans="1:53" s="13" customFormat="1" ht="34.5" customHeight="1">
      <c r="A104" s="76" t="s">
        <v>98</v>
      </c>
      <c r="B104" s="72">
        <v>89</v>
      </c>
      <c r="C104" s="4">
        <v>1</v>
      </c>
      <c r="D104" s="4" t="s">
        <v>36</v>
      </c>
      <c r="E104" s="71" t="s">
        <v>193</v>
      </c>
      <c r="F104" s="4" t="s">
        <v>99</v>
      </c>
      <c r="G104" s="73"/>
      <c r="H104" s="70"/>
      <c r="I104" s="70"/>
      <c r="J104" s="39">
        <f>J105</f>
        <v>30</v>
      </c>
      <c r="K104" s="39">
        <f t="shared" si="33"/>
        <v>30</v>
      </c>
      <c r="L104" s="204">
        <f t="shared" si="17"/>
        <v>100</v>
      </c>
      <c r="M104" s="196"/>
      <c r="N104" s="196"/>
      <c r="O104" s="196"/>
      <c r="P104" s="196"/>
      <c r="Q104" s="196"/>
      <c r="R104" s="196"/>
      <c r="S104" s="196"/>
      <c r="T104" s="196"/>
      <c r="U104" s="196"/>
      <c r="V104" s="196"/>
      <c r="W104" s="196"/>
      <c r="X104" s="196"/>
      <c r="Y104" s="196"/>
      <c r="Z104" s="196"/>
      <c r="AA104" s="196"/>
      <c r="AB104" s="196"/>
      <c r="AC104" s="196"/>
      <c r="AD104" s="196"/>
      <c r="AE104" s="196"/>
      <c r="AF104" s="196"/>
      <c r="AG104" s="196"/>
      <c r="AH104" s="196"/>
      <c r="AI104" s="196"/>
      <c r="AJ104" s="196"/>
      <c r="AK104" s="196"/>
      <c r="AL104" s="196"/>
      <c r="AM104" s="196"/>
      <c r="AN104" s="196"/>
      <c r="AO104" s="196"/>
      <c r="AP104" s="196"/>
      <c r="AQ104" s="196"/>
      <c r="AR104" s="196"/>
      <c r="AS104" s="196"/>
      <c r="AT104" s="196"/>
      <c r="AU104" s="196"/>
      <c r="AV104" s="196"/>
      <c r="AW104" s="196"/>
      <c r="AX104" s="196"/>
      <c r="AY104" s="196"/>
      <c r="AZ104" s="196"/>
      <c r="BA104" s="196"/>
    </row>
    <row r="105" spans="1:53" s="13" customFormat="1" ht="21" customHeight="1">
      <c r="A105" s="76" t="s">
        <v>41</v>
      </c>
      <c r="B105" s="72">
        <v>89</v>
      </c>
      <c r="C105" s="4">
        <v>1</v>
      </c>
      <c r="D105" s="4" t="s">
        <v>36</v>
      </c>
      <c r="E105" s="71" t="s">
        <v>193</v>
      </c>
      <c r="F105" s="4" t="s">
        <v>100</v>
      </c>
      <c r="G105" s="73"/>
      <c r="H105" s="70"/>
      <c r="I105" s="70"/>
      <c r="J105" s="39">
        <f>J106</f>
        <v>30</v>
      </c>
      <c r="K105" s="39">
        <f t="shared" si="33"/>
        <v>30</v>
      </c>
      <c r="L105" s="204">
        <f t="shared" si="17"/>
        <v>100</v>
      </c>
      <c r="M105" s="196"/>
      <c r="N105" s="196"/>
      <c r="O105" s="196"/>
      <c r="P105" s="196"/>
      <c r="Q105" s="196"/>
      <c r="R105" s="196"/>
      <c r="S105" s="196"/>
      <c r="T105" s="196"/>
      <c r="U105" s="196"/>
      <c r="V105" s="196"/>
      <c r="W105" s="196"/>
      <c r="X105" s="196"/>
      <c r="Y105" s="196"/>
      <c r="Z105" s="196"/>
      <c r="AA105" s="196"/>
      <c r="AB105" s="196"/>
      <c r="AC105" s="196"/>
      <c r="AD105" s="196"/>
      <c r="AE105" s="196"/>
      <c r="AF105" s="196"/>
      <c r="AG105" s="196"/>
      <c r="AH105" s="196"/>
      <c r="AI105" s="196"/>
      <c r="AJ105" s="196"/>
      <c r="AK105" s="196"/>
      <c r="AL105" s="196"/>
      <c r="AM105" s="196"/>
      <c r="AN105" s="196"/>
      <c r="AO105" s="196"/>
      <c r="AP105" s="196"/>
      <c r="AQ105" s="196"/>
      <c r="AR105" s="196"/>
      <c r="AS105" s="196"/>
      <c r="AT105" s="196"/>
      <c r="AU105" s="196"/>
      <c r="AV105" s="196"/>
      <c r="AW105" s="196"/>
      <c r="AX105" s="196"/>
      <c r="AY105" s="196"/>
      <c r="AZ105" s="196"/>
      <c r="BA105" s="196"/>
    </row>
    <row r="106" spans="1:53" s="13" customFormat="1" ht="17.25" customHeight="1">
      <c r="A106" s="81" t="s">
        <v>20</v>
      </c>
      <c r="B106" s="72">
        <v>89</v>
      </c>
      <c r="C106" s="4">
        <v>1</v>
      </c>
      <c r="D106" s="4" t="s">
        <v>36</v>
      </c>
      <c r="E106" s="71" t="s">
        <v>193</v>
      </c>
      <c r="F106" s="4" t="s">
        <v>100</v>
      </c>
      <c r="G106" s="73" t="s">
        <v>19</v>
      </c>
      <c r="H106" s="70"/>
      <c r="I106" s="70"/>
      <c r="J106" s="39">
        <f>J107</f>
        <v>30</v>
      </c>
      <c r="K106" s="39">
        <f t="shared" si="33"/>
        <v>30</v>
      </c>
      <c r="L106" s="204">
        <f t="shared" si="17"/>
        <v>100</v>
      </c>
      <c r="M106" s="196"/>
      <c r="N106" s="196"/>
      <c r="O106" s="196"/>
      <c r="P106" s="196"/>
      <c r="Q106" s="196"/>
      <c r="R106" s="196"/>
      <c r="S106" s="196"/>
      <c r="T106" s="196"/>
      <c r="U106" s="196"/>
      <c r="V106" s="196"/>
      <c r="W106" s="196"/>
      <c r="X106" s="196"/>
      <c r="Y106" s="196"/>
      <c r="Z106" s="196"/>
      <c r="AA106" s="196"/>
      <c r="AB106" s="196"/>
      <c r="AC106" s="196"/>
      <c r="AD106" s="196"/>
      <c r="AE106" s="196"/>
      <c r="AF106" s="196"/>
      <c r="AG106" s="196"/>
      <c r="AH106" s="196"/>
      <c r="AI106" s="196"/>
      <c r="AJ106" s="196"/>
      <c r="AK106" s="196"/>
      <c r="AL106" s="196"/>
      <c r="AM106" s="196"/>
      <c r="AN106" s="196"/>
      <c r="AO106" s="196"/>
      <c r="AP106" s="196"/>
      <c r="AQ106" s="196"/>
      <c r="AR106" s="196"/>
      <c r="AS106" s="196"/>
      <c r="AT106" s="196"/>
      <c r="AU106" s="196"/>
      <c r="AV106" s="196"/>
      <c r="AW106" s="196"/>
      <c r="AX106" s="196"/>
      <c r="AY106" s="196"/>
      <c r="AZ106" s="196"/>
      <c r="BA106" s="196"/>
    </row>
    <row r="107" spans="1:53" s="13" customFormat="1" ht="17.25" customHeight="1">
      <c r="A107" s="81" t="s">
        <v>55</v>
      </c>
      <c r="B107" s="72">
        <v>89</v>
      </c>
      <c r="C107" s="4">
        <v>1</v>
      </c>
      <c r="D107" s="4" t="s">
        <v>36</v>
      </c>
      <c r="E107" s="71" t="s">
        <v>193</v>
      </c>
      <c r="F107" s="4" t="s">
        <v>100</v>
      </c>
      <c r="G107" s="73" t="s">
        <v>19</v>
      </c>
      <c r="H107" s="70" t="s">
        <v>27</v>
      </c>
      <c r="I107" s="70"/>
      <c r="J107" s="39">
        <f>J108</f>
        <v>30</v>
      </c>
      <c r="K107" s="39">
        <f t="shared" si="33"/>
        <v>30</v>
      </c>
      <c r="L107" s="204">
        <f t="shared" si="17"/>
        <v>100</v>
      </c>
      <c r="M107" s="196"/>
      <c r="N107" s="196"/>
      <c r="O107" s="196"/>
      <c r="P107" s="196"/>
      <c r="Q107" s="196"/>
      <c r="R107" s="196"/>
      <c r="S107" s="196"/>
      <c r="T107" s="196"/>
      <c r="U107" s="196"/>
      <c r="V107" s="196"/>
      <c r="W107" s="196"/>
      <c r="X107" s="196"/>
      <c r="Y107" s="196"/>
      <c r="Z107" s="196"/>
      <c r="AA107" s="196"/>
      <c r="AB107" s="196"/>
      <c r="AC107" s="196"/>
      <c r="AD107" s="196"/>
      <c r="AE107" s="196"/>
      <c r="AF107" s="196"/>
      <c r="AG107" s="196"/>
      <c r="AH107" s="196"/>
      <c r="AI107" s="196"/>
      <c r="AJ107" s="196"/>
      <c r="AK107" s="196"/>
      <c r="AL107" s="196"/>
      <c r="AM107" s="196"/>
      <c r="AN107" s="196"/>
      <c r="AO107" s="196"/>
      <c r="AP107" s="196"/>
      <c r="AQ107" s="196"/>
      <c r="AR107" s="196"/>
      <c r="AS107" s="196"/>
      <c r="AT107" s="196"/>
      <c r="AU107" s="196"/>
      <c r="AV107" s="196"/>
      <c r="AW107" s="196"/>
      <c r="AX107" s="196"/>
      <c r="AY107" s="196"/>
      <c r="AZ107" s="196"/>
      <c r="BA107" s="196"/>
    </row>
    <row r="108" spans="1:53" s="13" customFormat="1" ht="55.5" customHeight="1">
      <c r="A108" s="192" t="s">
        <v>148</v>
      </c>
      <c r="B108" s="193">
        <v>89</v>
      </c>
      <c r="C108" s="82">
        <v>1</v>
      </c>
      <c r="D108" s="82" t="s">
        <v>36</v>
      </c>
      <c r="E108" s="83" t="s">
        <v>193</v>
      </c>
      <c r="F108" s="82" t="s">
        <v>100</v>
      </c>
      <c r="G108" s="197" t="s">
        <v>19</v>
      </c>
      <c r="H108" s="98" t="s">
        <v>27</v>
      </c>
      <c r="I108" s="98">
        <v>910</v>
      </c>
      <c r="J108" s="118">
        <f>'Прил 2'!J76</f>
        <v>30</v>
      </c>
      <c r="K108" s="118">
        <f>'Прил 2'!K76</f>
        <v>30</v>
      </c>
      <c r="L108" s="205">
        <f t="shared" si="17"/>
        <v>100</v>
      </c>
      <c r="M108" s="196"/>
      <c r="N108" s="196"/>
      <c r="O108" s="196"/>
      <c r="P108" s="196"/>
      <c r="Q108" s="196"/>
      <c r="R108" s="196"/>
      <c r="S108" s="196"/>
      <c r="T108" s="196"/>
      <c r="U108" s="196"/>
      <c r="V108" s="196"/>
      <c r="W108" s="196"/>
      <c r="X108" s="196"/>
      <c r="Y108" s="196"/>
      <c r="Z108" s="196"/>
      <c r="AA108" s="196"/>
      <c r="AB108" s="196"/>
      <c r="AC108" s="196"/>
      <c r="AD108" s="196"/>
      <c r="AE108" s="196"/>
      <c r="AF108" s="196"/>
      <c r="AG108" s="196"/>
      <c r="AH108" s="196"/>
      <c r="AI108" s="196"/>
      <c r="AJ108" s="196"/>
      <c r="AK108" s="196"/>
      <c r="AL108" s="196"/>
      <c r="AM108" s="196"/>
      <c r="AN108" s="196"/>
      <c r="AO108" s="196"/>
      <c r="AP108" s="196"/>
      <c r="AQ108" s="196"/>
      <c r="AR108" s="196"/>
      <c r="AS108" s="196"/>
      <c r="AT108" s="196"/>
      <c r="AU108" s="196"/>
      <c r="AV108" s="196"/>
      <c r="AW108" s="196"/>
      <c r="AX108" s="196"/>
      <c r="AY108" s="196"/>
      <c r="AZ108" s="196"/>
      <c r="BA108" s="196"/>
    </row>
    <row r="109" spans="1:53" ht="63">
      <c r="A109" s="134" t="s">
        <v>161</v>
      </c>
      <c r="B109" s="104">
        <v>89</v>
      </c>
      <c r="C109" s="103" t="s">
        <v>23</v>
      </c>
      <c r="D109" s="70" t="s">
        <v>36</v>
      </c>
      <c r="E109" s="78" t="s">
        <v>51</v>
      </c>
      <c r="F109" s="70"/>
      <c r="G109" s="73"/>
      <c r="H109" s="70"/>
      <c r="I109" s="101"/>
      <c r="J109" s="39">
        <f>J112+J115</f>
        <v>109.3</v>
      </c>
      <c r="K109" s="39">
        <f t="shared" ref="K109:L109" si="34">K112+K115</f>
        <v>109.3</v>
      </c>
      <c r="L109" s="204">
        <f t="shared" si="17"/>
        <v>100</v>
      </c>
    </row>
    <row r="110" spans="1:53" ht="78.75">
      <c r="A110" s="84" t="s">
        <v>101</v>
      </c>
      <c r="B110" s="104">
        <v>89</v>
      </c>
      <c r="C110" s="103" t="s">
        <v>23</v>
      </c>
      <c r="D110" s="70" t="s">
        <v>36</v>
      </c>
      <c r="E110" s="78" t="s">
        <v>51</v>
      </c>
      <c r="F110" s="70" t="s">
        <v>103</v>
      </c>
      <c r="G110" s="73"/>
      <c r="H110" s="70"/>
      <c r="I110" s="101"/>
      <c r="J110" s="39">
        <f>J111</f>
        <v>105.3</v>
      </c>
      <c r="K110" s="39">
        <f t="shared" ref="K110:L110" si="35">K111</f>
        <v>105.3</v>
      </c>
      <c r="L110" s="204">
        <f t="shared" si="17"/>
        <v>100</v>
      </c>
    </row>
    <row r="111" spans="1:53" ht="31.5">
      <c r="A111" s="84" t="s">
        <v>102</v>
      </c>
      <c r="B111" s="104">
        <v>89</v>
      </c>
      <c r="C111" s="103" t="s">
        <v>23</v>
      </c>
      <c r="D111" s="70" t="s">
        <v>36</v>
      </c>
      <c r="E111" s="78" t="s">
        <v>51</v>
      </c>
      <c r="F111" s="70" t="s">
        <v>104</v>
      </c>
      <c r="G111" s="73"/>
      <c r="H111" s="70"/>
      <c r="I111" s="101"/>
      <c r="J111" s="39">
        <f>J112</f>
        <v>105.3</v>
      </c>
      <c r="K111" s="39">
        <f t="shared" ref="K111:L111" si="36">K112</f>
        <v>105.3</v>
      </c>
      <c r="L111" s="204">
        <f t="shared" si="17"/>
        <v>100</v>
      </c>
    </row>
    <row r="112" spans="1:53" ht="15.75">
      <c r="A112" s="81" t="s">
        <v>49</v>
      </c>
      <c r="B112" s="104">
        <v>89</v>
      </c>
      <c r="C112" s="103" t="s">
        <v>23</v>
      </c>
      <c r="D112" s="70" t="s">
        <v>36</v>
      </c>
      <c r="E112" s="78" t="s">
        <v>51</v>
      </c>
      <c r="F112" s="70" t="s">
        <v>104</v>
      </c>
      <c r="G112" s="73" t="s">
        <v>27</v>
      </c>
      <c r="H112" s="70"/>
      <c r="I112" s="101"/>
      <c r="J112" s="39">
        <f>J113</f>
        <v>105.3</v>
      </c>
      <c r="K112" s="39">
        <f t="shared" ref="K112:L113" si="37">K113</f>
        <v>105.3</v>
      </c>
      <c r="L112" s="204">
        <f t="shared" si="17"/>
        <v>100</v>
      </c>
    </row>
    <row r="113" spans="1:53" ht="21.75" customHeight="1">
      <c r="A113" s="81" t="s">
        <v>50</v>
      </c>
      <c r="B113" s="104">
        <v>89</v>
      </c>
      <c r="C113" s="103" t="s">
        <v>23</v>
      </c>
      <c r="D113" s="70" t="s">
        <v>36</v>
      </c>
      <c r="E113" s="78" t="s">
        <v>51</v>
      </c>
      <c r="F113" s="70" t="s">
        <v>104</v>
      </c>
      <c r="G113" s="73" t="s">
        <v>27</v>
      </c>
      <c r="H113" s="70" t="s">
        <v>28</v>
      </c>
      <c r="I113" s="101"/>
      <c r="J113" s="39">
        <f>J114</f>
        <v>105.3</v>
      </c>
      <c r="K113" s="39">
        <f t="shared" si="37"/>
        <v>105.3</v>
      </c>
      <c r="L113" s="204">
        <f t="shared" si="17"/>
        <v>100</v>
      </c>
    </row>
    <row r="114" spans="1:53" s="13" customFormat="1" ht="47.25">
      <c r="A114" s="192" t="s">
        <v>148</v>
      </c>
      <c r="B114" s="197">
        <v>89</v>
      </c>
      <c r="C114" s="98">
        <v>1</v>
      </c>
      <c r="D114" s="98" t="s">
        <v>36</v>
      </c>
      <c r="E114" s="128" t="s">
        <v>51</v>
      </c>
      <c r="F114" s="98" t="s">
        <v>104</v>
      </c>
      <c r="G114" s="197" t="s">
        <v>27</v>
      </c>
      <c r="H114" s="98" t="s">
        <v>28</v>
      </c>
      <c r="I114" s="98">
        <v>910</v>
      </c>
      <c r="J114" s="118">
        <f>'Прил 2'!J57</f>
        <v>105.3</v>
      </c>
      <c r="K114" s="118">
        <f>'Прил 2'!K57</f>
        <v>105.3</v>
      </c>
      <c r="L114" s="205">
        <f t="shared" si="17"/>
        <v>100</v>
      </c>
      <c r="M114" s="196"/>
      <c r="N114" s="196"/>
      <c r="O114" s="196"/>
      <c r="P114" s="196"/>
      <c r="Q114" s="196"/>
      <c r="R114" s="196"/>
      <c r="S114" s="196"/>
      <c r="T114" s="196"/>
      <c r="U114" s="196"/>
      <c r="V114" s="196"/>
      <c r="W114" s="196"/>
      <c r="X114" s="196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196"/>
      <c r="AI114" s="196"/>
      <c r="AJ114" s="196"/>
      <c r="AK114" s="196"/>
      <c r="AL114" s="196"/>
      <c r="AM114" s="196"/>
      <c r="AN114" s="196"/>
      <c r="AO114" s="196"/>
      <c r="AP114" s="196"/>
      <c r="AQ114" s="196"/>
      <c r="AR114" s="196"/>
      <c r="AS114" s="196"/>
      <c r="AT114" s="196"/>
      <c r="AU114" s="196"/>
      <c r="AV114" s="196"/>
      <c r="AW114" s="196"/>
      <c r="AX114" s="196"/>
      <c r="AY114" s="196"/>
      <c r="AZ114" s="196"/>
      <c r="BA114" s="196"/>
    </row>
    <row r="115" spans="1:53" ht="78.75">
      <c r="A115" s="84" t="s">
        <v>101</v>
      </c>
      <c r="B115" s="104">
        <v>89</v>
      </c>
      <c r="C115" s="103" t="s">
        <v>23</v>
      </c>
      <c r="D115" s="70" t="s">
        <v>36</v>
      </c>
      <c r="E115" s="78" t="s">
        <v>51</v>
      </c>
      <c r="F115" s="70" t="s">
        <v>99</v>
      </c>
      <c r="G115" s="73"/>
      <c r="H115" s="70"/>
      <c r="I115" s="101"/>
      <c r="J115" s="39">
        <f>J116</f>
        <v>4</v>
      </c>
      <c r="K115" s="39">
        <f t="shared" ref="K115:L118" si="38">K116</f>
        <v>4</v>
      </c>
      <c r="L115" s="204">
        <f t="shared" si="17"/>
        <v>100</v>
      </c>
    </row>
    <row r="116" spans="1:53" ht="31.5">
      <c r="A116" s="84" t="s">
        <v>102</v>
      </c>
      <c r="B116" s="104">
        <v>89</v>
      </c>
      <c r="C116" s="103" t="s">
        <v>23</v>
      </c>
      <c r="D116" s="70" t="s">
        <v>36</v>
      </c>
      <c r="E116" s="78" t="s">
        <v>51</v>
      </c>
      <c r="F116" s="70" t="s">
        <v>100</v>
      </c>
      <c r="G116" s="73"/>
      <c r="H116" s="70"/>
      <c r="I116" s="101"/>
      <c r="J116" s="39">
        <f>J117</f>
        <v>4</v>
      </c>
      <c r="K116" s="39">
        <f t="shared" si="38"/>
        <v>4</v>
      </c>
      <c r="L116" s="204">
        <f t="shared" si="17"/>
        <v>100</v>
      </c>
    </row>
    <row r="117" spans="1:53" ht="15.75">
      <c r="A117" s="81" t="s">
        <v>49</v>
      </c>
      <c r="B117" s="104">
        <v>89</v>
      </c>
      <c r="C117" s="103" t="s">
        <v>23</v>
      </c>
      <c r="D117" s="70" t="s">
        <v>36</v>
      </c>
      <c r="E117" s="78" t="s">
        <v>51</v>
      </c>
      <c r="F117" s="70" t="s">
        <v>100</v>
      </c>
      <c r="G117" s="73" t="s">
        <v>27</v>
      </c>
      <c r="H117" s="70"/>
      <c r="I117" s="101"/>
      <c r="J117" s="39">
        <f>J118</f>
        <v>4</v>
      </c>
      <c r="K117" s="39">
        <f t="shared" si="38"/>
        <v>4</v>
      </c>
      <c r="L117" s="204">
        <f t="shared" si="17"/>
        <v>100</v>
      </c>
    </row>
    <row r="118" spans="1:53" ht="21.75" customHeight="1">
      <c r="A118" s="81" t="s">
        <v>50</v>
      </c>
      <c r="B118" s="104">
        <v>89</v>
      </c>
      <c r="C118" s="103" t="s">
        <v>23</v>
      </c>
      <c r="D118" s="70" t="s">
        <v>36</v>
      </c>
      <c r="E118" s="78" t="s">
        <v>51</v>
      </c>
      <c r="F118" s="70" t="s">
        <v>100</v>
      </c>
      <c r="G118" s="73" t="s">
        <v>27</v>
      </c>
      <c r="H118" s="70" t="s">
        <v>28</v>
      </c>
      <c r="I118" s="101"/>
      <c r="J118" s="39">
        <f>J119</f>
        <v>4</v>
      </c>
      <c r="K118" s="39">
        <f t="shared" si="38"/>
        <v>4</v>
      </c>
      <c r="L118" s="204">
        <f t="shared" si="17"/>
        <v>100</v>
      </c>
    </row>
    <row r="119" spans="1:53" s="13" customFormat="1" ht="47.25">
      <c r="A119" s="192" t="s">
        <v>148</v>
      </c>
      <c r="B119" s="197">
        <v>89</v>
      </c>
      <c r="C119" s="98">
        <v>1</v>
      </c>
      <c r="D119" s="98" t="s">
        <v>36</v>
      </c>
      <c r="E119" s="128" t="s">
        <v>51</v>
      </c>
      <c r="F119" s="98" t="s">
        <v>100</v>
      </c>
      <c r="G119" s="197" t="s">
        <v>27</v>
      </c>
      <c r="H119" s="98" t="s">
        <v>28</v>
      </c>
      <c r="I119" s="98">
        <v>910</v>
      </c>
      <c r="J119" s="118">
        <f>'Прил 2'!J59</f>
        <v>4</v>
      </c>
      <c r="K119" s="118">
        <f>'Прил 2'!K59</f>
        <v>4</v>
      </c>
      <c r="L119" s="205">
        <f t="shared" si="17"/>
        <v>100</v>
      </c>
      <c r="M119" s="196"/>
      <c r="N119" s="196"/>
      <c r="O119" s="196"/>
      <c r="P119" s="196"/>
      <c r="Q119" s="196"/>
      <c r="R119" s="196"/>
      <c r="S119" s="196"/>
      <c r="T119" s="196"/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  <c r="AF119" s="196"/>
      <c r="AG119" s="196"/>
      <c r="AH119" s="196"/>
      <c r="AI119" s="196"/>
      <c r="AJ119" s="196"/>
      <c r="AK119" s="196"/>
      <c r="AL119" s="196"/>
      <c r="AM119" s="196"/>
      <c r="AN119" s="196"/>
      <c r="AO119" s="196"/>
      <c r="AP119" s="196"/>
      <c r="AQ119" s="196"/>
      <c r="AR119" s="196"/>
      <c r="AS119" s="196"/>
      <c r="AT119" s="196"/>
      <c r="AU119" s="196"/>
      <c r="AV119" s="196"/>
      <c r="AW119" s="196"/>
      <c r="AX119" s="196"/>
      <c r="AY119" s="196"/>
      <c r="AZ119" s="196"/>
      <c r="BA119" s="196"/>
    </row>
    <row r="120" spans="1:53" ht="115.9" customHeight="1">
      <c r="A120" s="81" t="s">
        <v>128</v>
      </c>
      <c r="B120" s="69">
        <v>89</v>
      </c>
      <c r="C120" s="70" t="s">
        <v>23</v>
      </c>
      <c r="D120" s="70" t="s">
        <v>36</v>
      </c>
      <c r="E120" s="78" t="s">
        <v>42</v>
      </c>
      <c r="F120" s="70"/>
      <c r="G120" s="73"/>
      <c r="H120" s="70"/>
      <c r="I120" s="73"/>
      <c r="J120" s="39">
        <f>J123</f>
        <v>0.2</v>
      </c>
      <c r="K120" s="39">
        <f>K123</f>
        <v>0.2</v>
      </c>
      <c r="L120" s="204">
        <f t="shared" si="17"/>
        <v>100</v>
      </c>
    </row>
    <row r="121" spans="1:53" ht="35.450000000000003" customHeight="1">
      <c r="A121" s="76" t="s">
        <v>98</v>
      </c>
      <c r="B121" s="104">
        <v>89</v>
      </c>
      <c r="C121" s="70" t="s">
        <v>23</v>
      </c>
      <c r="D121" s="70" t="s">
        <v>36</v>
      </c>
      <c r="E121" s="78" t="s">
        <v>42</v>
      </c>
      <c r="F121" s="70" t="s">
        <v>99</v>
      </c>
      <c r="G121" s="73"/>
      <c r="H121" s="70"/>
      <c r="I121" s="73"/>
      <c r="J121" s="39">
        <f>J122</f>
        <v>0.2</v>
      </c>
      <c r="K121" s="39">
        <f t="shared" ref="K121:L121" si="39">K122</f>
        <v>0.2</v>
      </c>
      <c r="L121" s="204">
        <f t="shared" si="17"/>
        <v>100</v>
      </c>
    </row>
    <row r="122" spans="1:53" ht="22.15" customHeight="1">
      <c r="A122" s="76" t="s">
        <v>41</v>
      </c>
      <c r="B122" s="104">
        <v>89</v>
      </c>
      <c r="C122" s="70" t="s">
        <v>23</v>
      </c>
      <c r="D122" s="70" t="s">
        <v>36</v>
      </c>
      <c r="E122" s="78" t="s">
        <v>42</v>
      </c>
      <c r="F122" s="70" t="s">
        <v>100</v>
      </c>
      <c r="G122" s="73"/>
      <c r="H122" s="70"/>
      <c r="I122" s="73"/>
      <c r="J122" s="39">
        <f>J123</f>
        <v>0.2</v>
      </c>
      <c r="K122" s="39">
        <f t="shared" ref="K122:L122" si="40">K123</f>
        <v>0.2</v>
      </c>
      <c r="L122" s="204">
        <f t="shared" si="17"/>
        <v>100</v>
      </c>
    </row>
    <row r="123" spans="1:53" ht="15.75">
      <c r="A123" s="81" t="s">
        <v>15</v>
      </c>
      <c r="B123" s="104">
        <v>89</v>
      </c>
      <c r="C123" s="70" t="s">
        <v>23</v>
      </c>
      <c r="D123" s="70" t="s">
        <v>36</v>
      </c>
      <c r="E123" s="78" t="s">
        <v>42</v>
      </c>
      <c r="F123" s="70" t="s">
        <v>100</v>
      </c>
      <c r="G123" s="73" t="s">
        <v>16</v>
      </c>
      <c r="H123" s="70"/>
      <c r="I123" s="73"/>
      <c r="J123" s="39">
        <f>J124</f>
        <v>0.2</v>
      </c>
      <c r="K123" s="39">
        <f t="shared" ref="K123:L124" si="41">K124</f>
        <v>0.2</v>
      </c>
      <c r="L123" s="204">
        <f t="shared" si="17"/>
        <v>100</v>
      </c>
    </row>
    <row r="124" spans="1:53" ht="63.75" customHeight="1">
      <c r="A124" s="81" t="s">
        <v>65</v>
      </c>
      <c r="B124" s="104">
        <v>89</v>
      </c>
      <c r="C124" s="70" t="s">
        <v>23</v>
      </c>
      <c r="D124" s="70" t="s">
        <v>36</v>
      </c>
      <c r="E124" s="78" t="s">
        <v>42</v>
      </c>
      <c r="F124" s="70" t="s">
        <v>100</v>
      </c>
      <c r="G124" s="73" t="s">
        <v>16</v>
      </c>
      <c r="H124" s="70" t="s">
        <v>17</v>
      </c>
      <c r="I124" s="73"/>
      <c r="J124" s="39">
        <f>J125</f>
        <v>0.2</v>
      </c>
      <c r="K124" s="39">
        <f t="shared" si="41"/>
        <v>0.2</v>
      </c>
      <c r="L124" s="204">
        <f t="shared" si="17"/>
        <v>100</v>
      </c>
    </row>
    <row r="125" spans="1:53" s="13" customFormat="1" ht="47.25">
      <c r="A125" s="192" t="s">
        <v>148</v>
      </c>
      <c r="B125" s="198">
        <v>89</v>
      </c>
      <c r="C125" s="98" t="s">
        <v>23</v>
      </c>
      <c r="D125" s="98" t="s">
        <v>36</v>
      </c>
      <c r="E125" s="128" t="s">
        <v>42</v>
      </c>
      <c r="F125" s="98" t="s">
        <v>100</v>
      </c>
      <c r="G125" s="197" t="s">
        <v>16</v>
      </c>
      <c r="H125" s="98" t="s">
        <v>17</v>
      </c>
      <c r="I125" s="197">
        <v>910</v>
      </c>
      <c r="J125" s="118">
        <f>'Прил 2'!J37</f>
        <v>0.2</v>
      </c>
      <c r="K125" s="118">
        <f>'Прил 2'!K37</f>
        <v>0.2</v>
      </c>
      <c r="L125" s="205">
        <f t="shared" si="17"/>
        <v>100</v>
      </c>
      <c r="M125" s="196"/>
      <c r="N125" s="196"/>
      <c r="O125" s="196"/>
      <c r="P125" s="196"/>
      <c r="Q125" s="196"/>
      <c r="R125" s="196"/>
      <c r="S125" s="196"/>
      <c r="T125" s="196"/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  <c r="AF125" s="196"/>
      <c r="AG125" s="196"/>
      <c r="AH125" s="196"/>
      <c r="AI125" s="196"/>
      <c r="AJ125" s="196"/>
      <c r="AK125" s="196"/>
      <c r="AL125" s="196"/>
      <c r="AM125" s="196"/>
      <c r="AN125" s="196"/>
      <c r="AO125" s="196"/>
      <c r="AP125" s="196"/>
      <c r="AQ125" s="196"/>
      <c r="AR125" s="196"/>
      <c r="AS125" s="196"/>
      <c r="AT125" s="196"/>
      <c r="AU125" s="196"/>
      <c r="AV125" s="196"/>
      <c r="AW125" s="196"/>
      <c r="AX125" s="196"/>
      <c r="AY125" s="196"/>
      <c r="AZ125" s="196"/>
      <c r="BA125" s="196"/>
    </row>
  </sheetData>
  <autoFilter ref="A7:L125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1:D72">
    <cfRule type="expression" dxfId="1" priority="50" stopIfTrue="1">
      <formula>$D71=""</formula>
    </cfRule>
    <cfRule type="expression" dxfId="0" priority="51" stopIfTrue="1">
      <formula>$E71&lt;&gt;""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7"/>
  <sheetViews>
    <sheetView tabSelected="1" view="pageBreakPreview" topLeftCell="A4" zoomScaleNormal="55" zoomScaleSheetLayoutView="100" workbookViewId="0">
      <selection activeCell="D15" sqref="D15"/>
    </sheetView>
  </sheetViews>
  <sheetFormatPr defaultColWidth="9.140625" defaultRowHeight="15.75"/>
  <cols>
    <col min="1" max="1" width="29.140625" style="10" customWidth="1"/>
    <col min="2" max="2" width="71" style="64" customWidth="1"/>
    <col min="3" max="3" width="14.85546875" style="10" customWidth="1"/>
    <col min="4" max="4" width="17.28515625" style="10" customWidth="1"/>
    <col min="5" max="5" width="16.28515625" style="10" customWidth="1"/>
    <col min="6" max="6" width="9.140625" style="10"/>
    <col min="7" max="7" width="20.28515625" style="10" customWidth="1"/>
    <col min="8" max="8" width="16.7109375" style="10" customWidth="1"/>
    <col min="9" max="9" width="21.85546875" style="10" customWidth="1"/>
    <col min="10" max="16384" width="9.140625" style="10"/>
  </cols>
  <sheetData>
    <row r="1" spans="1:5" ht="100.5" customHeight="1">
      <c r="A1" s="154"/>
      <c r="B1" s="158"/>
      <c r="C1" s="214" t="s">
        <v>207</v>
      </c>
      <c r="D1" s="214"/>
      <c r="E1" s="214"/>
    </row>
    <row r="2" spans="1:5" ht="51" customHeight="1">
      <c r="A2" s="226" t="s">
        <v>209</v>
      </c>
      <c r="B2" s="226"/>
      <c r="C2" s="226"/>
      <c r="D2" s="226"/>
      <c r="E2" s="226"/>
    </row>
    <row r="3" spans="1:5">
      <c r="A3" s="155"/>
      <c r="B3" s="159"/>
      <c r="C3" s="160"/>
      <c r="D3" s="153"/>
      <c r="E3" s="161"/>
    </row>
    <row r="4" spans="1:5" ht="21.75" customHeight="1">
      <c r="A4" s="227" t="s">
        <v>112</v>
      </c>
      <c r="B4" s="228" t="s">
        <v>176</v>
      </c>
      <c r="C4" s="227" t="s">
        <v>177</v>
      </c>
      <c r="D4" s="227"/>
      <c r="E4" s="227"/>
    </row>
    <row r="5" spans="1:5" ht="57" customHeight="1">
      <c r="A5" s="227"/>
      <c r="B5" s="228"/>
      <c r="C5" s="144" t="s">
        <v>199</v>
      </c>
      <c r="D5" s="144" t="s">
        <v>200</v>
      </c>
      <c r="E5" s="144" t="s">
        <v>201</v>
      </c>
    </row>
    <row r="6" spans="1:5">
      <c r="A6" s="162" t="s">
        <v>23</v>
      </c>
      <c r="B6" s="163" t="s">
        <v>24</v>
      </c>
      <c r="C6" s="164">
        <v>3</v>
      </c>
      <c r="D6" s="164">
        <v>4</v>
      </c>
      <c r="E6" s="164">
        <v>5</v>
      </c>
    </row>
    <row r="7" spans="1:5" ht="31.5">
      <c r="A7" s="176" t="s">
        <v>113</v>
      </c>
      <c r="B7" s="65" t="s">
        <v>114</v>
      </c>
      <c r="C7" s="46">
        <f>C8+C11+C15</f>
        <v>-20.77499999999991</v>
      </c>
      <c r="D7" s="46">
        <f t="shared" ref="D7" si="0">D8+D11+D15</f>
        <v>-157.04999999999978</v>
      </c>
      <c r="E7" s="46">
        <f>D7/C7*100</f>
        <v>755.95667870036323</v>
      </c>
    </row>
    <row r="8" spans="1:5">
      <c r="A8" s="45" t="s">
        <v>115</v>
      </c>
      <c r="B8" s="11" t="s">
        <v>110</v>
      </c>
      <c r="C8" s="54">
        <f t="shared" ref="C8:D9" si="1">SUM(C9)</f>
        <v>0</v>
      </c>
      <c r="D8" s="54">
        <f t="shared" si="1"/>
        <v>0</v>
      </c>
      <c r="E8" s="46"/>
    </row>
    <row r="9" spans="1:5" ht="31.5">
      <c r="A9" s="45" t="s">
        <v>116</v>
      </c>
      <c r="B9" s="11" t="s">
        <v>117</v>
      </c>
      <c r="C9" s="54">
        <f t="shared" si="1"/>
        <v>0</v>
      </c>
      <c r="D9" s="54">
        <f t="shared" si="1"/>
        <v>0</v>
      </c>
      <c r="E9" s="46"/>
    </row>
    <row r="10" spans="1:5" ht="31.5">
      <c r="A10" s="45" t="s">
        <v>124</v>
      </c>
      <c r="B10" s="166" t="s">
        <v>166</v>
      </c>
      <c r="C10" s="54">
        <v>0</v>
      </c>
      <c r="D10" s="54">
        <v>0</v>
      </c>
      <c r="E10" s="46"/>
    </row>
    <row r="11" spans="1:5" ht="31.5">
      <c r="A11" s="47" t="s">
        <v>135</v>
      </c>
      <c r="B11" s="61" t="s">
        <v>111</v>
      </c>
      <c r="C11" s="66">
        <f t="shared" ref="C11:D12" si="2">C12</f>
        <v>-20.8</v>
      </c>
      <c r="D11" s="54">
        <f t="shared" si="2"/>
        <v>-20.8</v>
      </c>
      <c r="E11" s="54">
        <f t="shared" ref="E8:E21" si="3">D11/C11*100</f>
        <v>100</v>
      </c>
    </row>
    <row r="12" spans="1:5" ht="31.5">
      <c r="A12" s="47" t="s">
        <v>136</v>
      </c>
      <c r="B12" s="61" t="s">
        <v>118</v>
      </c>
      <c r="C12" s="66">
        <f t="shared" si="2"/>
        <v>-20.8</v>
      </c>
      <c r="D12" s="54">
        <f t="shared" si="2"/>
        <v>-20.8</v>
      </c>
      <c r="E12" s="54">
        <f t="shared" si="3"/>
        <v>100</v>
      </c>
    </row>
    <row r="13" spans="1:5" ht="47.25">
      <c r="A13" s="47" t="s">
        <v>137</v>
      </c>
      <c r="B13" s="62" t="s">
        <v>119</v>
      </c>
      <c r="C13" s="66">
        <f>SUM(C14)</f>
        <v>-20.8</v>
      </c>
      <c r="D13" s="54">
        <f>SUM(D14)</f>
        <v>-20.8</v>
      </c>
      <c r="E13" s="54">
        <f t="shared" si="3"/>
        <v>100</v>
      </c>
    </row>
    <row r="14" spans="1:5" ht="47.25">
      <c r="A14" s="47" t="s">
        <v>138</v>
      </c>
      <c r="B14" s="12" t="s">
        <v>125</v>
      </c>
      <c r="C14" s="54">
        <v>-20.8</v>
      </c>
      <c r="D14" s="54">
        <v>-20.8</v>
      </c>
      <c r="E14" s="54">
        <f t="shared" si="3"/>
        <v>100</v>
      </c>
    </row>
    <row r="15" spans="1:5" ht="31.5">
      <c r="A15" s="177" t="s">
        <v>139</v>
      </c>
      <c r="B15" s="63" t="s">
        <v>167</v>
      </c>
      <c r="C15" s="46">
        <f>C16+C19</f>
        <v>2.5000000000090949E-2</v>
      </c>
      <c r="D15" s="46">
        <f t="shared" ref="D15" si="4">D16+D19</f>
        <v>-136.24999999999977</v>
      </c>
      <c r="E15" s="46"/>
    </row>
    <row r="16" spans="1:5" s="51" customFormat="1">
      <c r="A16" s="48" t="s">
        <v>140</v>
      </c>
      <c r="B16" s="49" t="s">
        <v>120</v>
      </c>
      <c r="C16" s="50">
        <f>SUM(C17)</f>
        <v>-2058.5</v>
      </c>
      <c r="D16" s="46">
        <f>SUM(D17)</f>
        <v>-1909.3</v>
      </c>
      <c r="E16" s="46">
        <f t="shared" si="3"/>
        <v>92.752003886324999</v>
      </c>
    </row>
    <row r="17" spans="1:9">
      <c r="A17" s="47" t="s">
        <v>141</v>
      </c>
      <c r="B17" s="52" t="s">
        <v>121</v>
      </c>
      <c r="C17" s="53">
        <f>SUM(C18)</f>
        <v>-2058.5</v>
      </c>
      <c r="D17" s="54">
        <f t="shared" ref="D17" si="5">SUM(D18)</f>
        <v>-1909.3</v>
      </c>
      <c r="E17" s="54">
        <f t="shared" si="3"/>
        <v>92.752003886324999</v>
      </c>
    </row>
    <row r="18" spans="1:9" ht="31.5">
      <c r="A18" s="47" t="s">
        <v>142</v>
      </c>
      <c r="B18" s="166" t="s">
        <v>168</v>
      </c>
      <c r="C18" s="53">
        <f>-('Прил 1'!C7+C10)</f>
        <v>-2058.5</v>
      </c>
      <c r="D18" s="53">
        <f>-('Прил 1'!D7+D10)</f>
        <v>-1909.3</v>
      </c>
      <c r="E18" s="54">
        <f t="shared" si="3"/>
        <v>92.752003886324999</v>
      </c>
    </row>
    <row r="19" spans="1:9" s="51" customFormat="1">
      <c r="A19" s="48" t="s">
        <v>143</v>
      </c>
      <c r="B19" s="55" t="s">
        <v>122</v>
      </c>
      <c r="C19" s="50">
        <f>SUM(C20)</f>
        <v>2058.5250000000001</v>
      </c>
      <c r="D19" s="46">
        <f t="shared" ref="C19:D20" si="6">SUM(D20)</f>
        <v>1773.0500000000002</v>
      </c>
      <c r="E19" s="46">
        <f t="shared" si="3"/>
        <v>86.132060577355148</v>
      </c>
    </row>
    <row r="20" spans="1:9">
      <c r="A20" s="56" t="s">
        <v>144</v>
      </c>
      <c r="B20" s="57" t="s">
        <v>123</v>
      </c>
      <c r="C20" s="53">
        <f t="shared" si="6"/>
        <v>2058.5250000000001</v>
      </c>
      <c r="D20" s="54">
        <f t="shared" si="6"/>
        <v>1773.0500000000002</v>
      </c>
      <c r="E20" s="46">
        <f t="shared" si="3"/>
        <v>86.132060577355148</v>
      </c>
    </row>
    <row r="21" spans="1:9" ht="31.5">
      <c r="A21" s="58" t="s">
        <v>145</v>
      </c>
      <c r="B21" s="59" t="s">
        <v>169</v>
      </c>
      <c r="C21" s="53">
        <f>'Прил 2'!J7-C14</f>
        <v>2058.5250000000001</v>
      </c>
      <c r="D21" s="53">
        <f>'Прил 2'!K7-D14</f>
        <v>1773.0500000000002</v>
      </c>
      <c r="E21" s="46">
        <f t="shared" si="3"/>
        <v>86.132060577355148</v>
      </c>
      <c r="G21" s="60"/>
      <c r="H21" s="60"/>
      <c r="I21" s="60"/>
    </row>
    <row r="24" spans="1:9" ht="28.15" customHeight="1"/>
    <row r="27" spans="1:9">
      <c r="C27" s="60"/>
      <c r="D27" s="60"/>
      <c r="E27" s="60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38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13</vt:i4>
      </vt:variant>
    </vt:vector>
  </HeadingPairs>
  <TitlesOfParts>
    <vt:vector size="18" baseType="lpstr">
      <vt:lpstr>Прил 1</vt:lpstr>
      <vt:lpstr>Прил 2</vt:lpstr>
      <vt:lpstr>Прил 3</vt:lpstr>
      <vt:lpstr>Прил 4</vt:lpstr>
      <vt:lpstr>Прил 5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2021-11-11T11:06:17Z</cp:lastPrinted>
  <dcterms:created xsi:type="dcterms:W3CDTF">2007-12-21T10:22:00Z</dcterms:created>
  <dcterms:modified xsi:type="dcterms:W3CDTF">2024-03-13T08:36:09Z</dcterms:modified>
</cp:coreProperties>
</file>